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3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4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5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6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7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8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9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0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1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2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3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4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5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6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17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3.xml" ContentType="application/vnd.openxmlformats-officedocument.drawing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18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19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20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21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22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23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24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25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26.xml" ContentType="application/vnd.openxmlformats-officedocument.themeOverride+xml"/>
  <Override PartName="/xl/drawings/drawing4.xml" ContentType="application/vnd.openxmlformats-officedocument.drawing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27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28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29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30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31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32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33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34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35.xml" ContentType="application/vnd.openxmlformats-officedocument.themeOverride+xml"/>
  <Override PartName="/xl/charts/chart59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36.xml" ContentType="application/vnd.openxmlformats-officedocument.themeOverride+xml"/>
  <Override PartName="/xl/charts/chart60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1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37.xml" ContentType="application/vnd.openxmlformats-officedocument.themeOverride+xml"/>
  <Override PartName="/xl/charts/chart62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38.xml" ContentType="application/vnd.openxmlformats-officedocument.themeOverride+xml"/>
  <Override PartName="/xl/charts/chart63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39.xml" ContentType="application/vnd.openxmlformats-officedocument.themeOverride+xml"/>
  <Override PartName="/xl/charts/chart64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40.xml" ContentType="application/vnd.openxmlformats-officedocument.themeOverride+xml"/>
  <Override PartName="/xl/charts/chart65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41.xml" ContentType="application/vnd.openxmlformats-officedocument.themeOverride+xml"/>
  <Override PartName="/xl/charts/chart66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42.xml" ContentType="application/vnd.openxmlformats-officedocument.themeOverride+xml"/>
  <Override PartName="/xl/charts/chart67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theme/themeOverride43.xml" ContentType="application/vnd.openxmlformats-officedocument.themeOverride+xml"/>
  <Override PartName="/xl/charts/chart68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theme/themeOverride44.xml" ContentType="application/vnd.openxmlformats-officedocument.themeOverride+xml"/>
  <Override PartName="/xl/charts/chart69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theme/themeOverride45.xml" ContentType="application/vnd.openxmlformats-officedocument.themeOverride+xml"/>
  <Override PartName="/xl/charts/chart70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theme/themeOverride46.xml" ContentType="application/vnd.openxmlformats-officedocument.themeOverride+xml"/>
  <Override PartName="/xl/charts/chart71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theme/themeOverride47.xml" ContentType="application/vnd.openxmlformats-officedocument.themeOverride+xml"/>
  <Override PartName="/xl/drawings/drawing5.xml" ContentType="application/vnd.openxmlformats-officedocument.drawing+xml"/>
  <Override PartName="/xl/charts/chart72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theme/themeOverride48.xml" ContentType="application/vnd.openxmlformats-officedocument.themeOverride+xml"/>
  <Override PartName="/xl/charts/chart73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theme/themeOverride49.xml" ContentType="application/vnd.openxmlformats-officedocument.themeOverride+xml"/>
  <Override PartName="/xl/drawings/drawing6.xml" ContentType="application/vnd.openxmlformats-officedocument.drawing+xml"/>
  <Override PartName="/xl/charts/chart74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theme/themeOverride50.xml" ContentType="application/vnd.openxmlformats-officedocument.themeOverride+xml"/>
  <Override PartName="/xl/charts/chart75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theme/themeOverride51.xml" ContentType="application/vnd.openxmlformats-officedocument.themeOverride+xml"/>
  <Override PartName="/xl/charts/chart76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theme/themeOverride52.xml" ContentType="application/vnd.openxmlformats-officedocument.themeOverride+xml"/>
  <Override PartName="/xl/charts/chart77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theme/themeOverride53.xml" ContentType="application/vnd.openxmlformats-officedocument.themeOverride+xml"/>
  <Override PartName="/xl/drawings/drawing7.xml" ContentType="application/vnd.openxmlformats-officedocument.drawing+xml"/>
  <Override PartName="/xl/charts/chart78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theme/themeOverride54.xml" ContentType="application/vnd.openxmlformats-officedocument.themeOverride+xml"/>
  <Override PartName="/xl/charts/chart79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theme/themeOverride55.xml" ContentType="application/vnd.openxmlformats-officedocument.themeOverride+xml"/>
  <Override PartName="/xl/drawings/drawing8.xml" ContentType="application/vnd.openxmlformats-officedocument.drawing+xml"/>
  <Override PartName="/xl/charts/chart80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theme/themeOverride56.xml" ContentType="application/vnd.openxmlformats-officedocument.themeOverride+xml"/>
  <Override PartName="/xl/charts/chart81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theme/themeOverride57.xml" ContentType="application/vnd.openxmlformats-officedocument.themeOverride+xml"/>
  <Override PartName="/xl/drawings/drawing9.xml" ContentType="application/vnd.openxmlformats-officedocument.drawing+xml"/>
  <Override PartName="/xl/charts/chart82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8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drawings/drawing10.xml" ContentType="application/vnd.openxmlformats-officedocument.drawing+xml"/>
  <Override PartName="/xl/charts/chart89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theme/themeOverride58.xml" ContentType="application/vnd.openxmlformats-officedocument.themeOverride+xml"/>
  <Override PartName="/xl/charts/chart90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theme/themeOverride59.xml" ContentType="application/vnd.openxmlformats-officedocument.themeOverride+xml"/>
  <Override PartName="/xl/drawings/drawing11.xml" ContentType="application/vnd.openxmlformats-officedocument.drawing+xml"/>
  <Override PartName="/xl/charts/chart91.xml" ContentType="application/vnd.openxmlformats-officedocument.drawingml.chart+xml"/>
  <Override PartName="/xl/charts/style85.xml" ContentType="application/vnd.ms-office.chartstyle+xml"/>
  <Override PartName="/xl/charts/colors85.xml" ContentType="application/vnd.ms-office.chartcolorstyle+xml"/>
  <Override PartName="/xl/theme/themeOverride60.xml" ContentType="application/vnd.openxmlformats-officedocument.themeOverride+xml"/>
  <Override PartName="/xl/charts/chart92.xml" ContentType="application/vnd.openxmlformats-officedocument.drawingml.chart+xml"/>
  <Override PartName="/xl/charts/style86.xml" ContentType="application/vnd.ms-office.chartstyle+xml"/>
  <Override PartName="/xl/charts/colors86.xml" ContentType="application/vnd.ms-office.chartcolorstyle+xml"/>
  <Override PartName="/xl/theme/themeOverride61.xml" ContentType="application/vnd.openxmlformats-officedocument.themeOverride+xml"/>
  <Override PartName="/xl/drawings/drawing12.xml" ContentType="application/vnd.openxmlformats-officedocument.drawing+xml"/>
  <Override PartName="/xl/charts/chart93.xml" ContentType="application/vnd.openxmlformats-officedocument.drawingml.chart+xml"/>
  <Override PartName="/xl/charts/style87.xml" ContentType="application/vnd.ms-office.chartstyle+xml"/>
  <Override PartName="/xl/charts/colors87.xml" ContentType="application/vnd.ms-office.chartcolorstyle+xml"/>
  <Override PartName="/xl/charts/chart94.xml" ContentType="application/vnd.openxmlformats-officedocument.drawingml.chart+xml"/>
  <Override PartName="/xl/charts/style88.xml" ContentType="application/vnd.ms-office.chartstyle+xml"/>
  <Override PartName="/xl/charts/colors88.xml" ContentType="application/vnd.ms-office.chartcolorstyle+xml"/>
  <Override PartName="/xl/theme/themeOverride62.xml" ContentType="application/vnd.openxmlformats-officedocument.themeOverride+xml"/>
  <Override PartName="/xl/charts/chart95.xml" ContentType="application/vnd.openxmlformats-officedocument.drawingml.chart+xml"/>
  <Override PartName="/xl/charts/style89.xml" ContentType="application/vnd.ms-office.chartstyle+xml"/>
  <Override PartName="/xl/charts/colors89.xml" ContentType="application/vnd.ms-office.chartcolorstyle+xml"/>
  <Override PartName="/xl/theme/themeOverride63.xml" ContentType="application/vnd.openxmlformats-officedocument.themeOverride+xml"/>
  <Override PartName="/xl/drawings/drawing13.xml" ContentType="application/vnd.openxmlformats-officedocument.drawing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theme/themeOverride64.xml" ContentType="application/vnd.openxmlformats-officedocument.themeOverride+xml"/>
  <Override PartName="/xl/charts/chart99.xml" ContentType="application/vnd.openxmlformats-officedocument.drawingml.chart+xml"/>
  <Override PartName="/xl/theme/themeOverride65.xml" ContentType="application/vnd.openxmlformats-officedocument.themeOverride+xml"/>
  <Override PartName="/xl/charts/chart100.xml" ContentType="application/vnd.openxmlformats-officedocument.drawingml.chart+xml"/>
  <Override PartName="/xl/theme/themeOverride66.xml" ContentType="application/vnd.openxmlformats-officedocument.themeOverride+xml"/>
  <Override PartName="/xl/charts/chart101.xml" ContentType="application/vnd.openxmlformats-officedocument.drawingml.chart+xml"/>
  <Override PartName="/xl/charts/style90.xml" ContentType="application/vnd.ms-office.chartstyle+xml"/>
  <Override PartName="/xl/charts/colors90.xml" ContentType="application/vnd.ms-office.chartcolorstyle+xml"/>
  <Override PartName="/xl/theme/themeOverride67.xml" ContentType="application/vnd.openxmlformats-officedocument.themeOverride+xml"/>
  <Override PartName="/xl/charts/chart102.xml" ContentType="application/vnd.openxmlformats-officedocument.drawingml.chart+xml"/>
  <Override PartName="/xl/charts/style91.xml" ContentType="application/vnd.ms-office.chartstyle+xml"/>
  <Override PartName="/xl/charts/colors91.xml" ContentType="application/vnd.ms-office.chartcolorstyle+xml"/>
  <Override PartName="/xl/theme/themeOverride68.xml" ContentType="application/vnd.openxmlformats-officedocument.themeOverride+xml"/>
  <Override PartName="/xl/charts/chart103.xml" ContentType="application/vnd.openxmlformats-officedocument.drawingml.chart+xml"/>
  <Override PartName="/xl/charts/style92.xml" ContentType="application/vnd.ms-office.chartstyle+xml"/>
  <Override PartName="/xl/charts/colors92.xml" ContentType="application/vnd.ms-office.chartcolorstyle+xml"/>
  <Override PartName="/xl/theme/themeOverride69.xml" ContentType="application/vnd.openxmlformats-officedocument.themeOverride+xml"/>
  <Override PartName="/xl/charts/chart104.xml" ContentType="application/vnd.openxmlformats-officedocument.drawingml.chart+xml"/>
  <Override PartName="/xl/charts/style93.xml" ContentType="application/vnd.ms-office.chartstyle+xml"/>
  <Override PartName="/xl/charts/colors93.xml" ContentType="application/vnd.ms-office.chartcolorstyle+xml"/>
  <Override PartName="/xl/theme/themeOverride70.xml" ContentType="application/vnd.openxmlformats-officedocument.themeOverride+xml"/>
  <Override PartName="/xl/charts/chart105.xml" ContentType="application/vnd.openxmlformats-officedocument.drawingml.chart+xml"/>
  <Override PartName="/xl/charts/chart106.xml" ContentType="application/vnd.openxmlformats-officedocument.drawingml.chart+xml"/>
  <Override PartName="/xl/drawings/drawing14.xml" ContentType="application/vnd.openxmlformats-officedocument.drawing+xml"/>
  <Override PartName="/xl/charts/chart107.xml" ContentType="application/vnd.openxmlformats-officedocument.drawingml.chart+xml"/>
  <Override PartName="/xl/charts/style94.xml" ContentType="application/vnd.ms-office.chartstyle+xml"/>
  <Override PartName="/xl/charts/colors94.xml" ContentType="application/vnd.ms-office.chartcolorstyle+xml"/>
  <Override PartName="/xl/charts/chart108.xml" ContentType="application/vnd.openxmlformats-officedocument.drawingml.chart+xml"/>
  <Override PartName="/xl/charts/style95.xml" ContentType="application/vnd.ms-office.chartstyle+xml"/>
  <Override PartName="/xl/charts/colors95.xml" ContentType="application/vnd.ms-office.chartcolorstyle+xml"/>
  <Override PartName="/xl/theme/themeOverride71.xml" ContentType="application/vnd.openxmlformats-officedocument.themeOverride+xml"/>
  <Override PartName="/xl/charts/chart109.xml" ContentType="application/vnd.openxmlformats-officedocument.drawingml.chart+xml"/>
  <Override PartName="/xl/charts/style96.xml" ContentType="application/vnd.ms-office.chartstyle+xml"/>
  <Override PartName="/xl/charts/colors96.xml" ContentType="application/vnd.ms-office.chartcolorstyle+xml"/>
  <Override PartName="/xl/theme/themeOverride72.xml" ContentType="application/vnd.openxmlformats-officedocument.themeOverride+xml"/>
  <Override PartName="/xl/charts/chart110.xml" ContentType="application/vnd.openxmlformats-officedocument.drawingml.chart+xml"/>
  <Override PartName="/xl/charts/style97.xml" ContentType="application/vnd.ms-office.chartstyle+xml"/>
  <Override PartName="/xl/charts/colors97.xml" ContentType="application/vnd.ms-office.chartcolorstyle+xml"/>
  <Override PartName="/xl/theme/themeOverride73.xml" ContentType="application/vnd.openxmlformats-officedocument.themeOverride+xml"/>
  <Override PartName="/xl/charts/chart111.xml" ContentType="application/vnd.openxmlformats-officedocument.drawingml.chart+xml"/>
  <Override PartName="/xl/charts/style98.xml" ContentType="application/vnd.ms-office.chartstyle+xml"/>
  <Override PartName="/xl/charts/colors98.xml" ContentType="application/vnd.ms-office.chartcolorstyle+xml"/>
  <Override PartName="/xl/theme/themeOverride74.xml" ContentType="application/vnd.openxmlformats-officedocument.themeOverride+xml"/>
  <Override PartName="/xl/charts/chart112.xml" ContentType="application/vnd.openxmlformats-officedocument.drawingml.chart+xml"/>
  <Override PartName="/xl/charts/style99.xml" ContentType="application/vnd.ms-office.chartstyle+xml"/>
  <Override PartName="/xl/charts/colors99.xml" ContentType="application/vnd.ms-office.chartcolorstyle+xml"/>
  <Override PartName="/xl/theme/themeOverride75.xml" ContentType="application/vnd.openxmlformats-officedocument.themeOverride+xml"/>
  <Override PartName="/xl/charts/chart113.xml" ContentType="application/vnd.openxmlformats-officedocument.drawingml.chart+xml"/>
  <Override PartName="/xl/charts/style100.xml" ContentType="application/vnd.ms-office.chartstyle+xml"/>
  <Override PartName="/xl/charts/colors100.xml" ContentType="application/vnd.ms-office.chartcolorstyle+xml"/>
  <Override PartName="/xl/theme/themeOverride76.xml" ContentType="application/vnd.openxmlformats-officedocument.themeOverride+xml"/>
  <Override PartName="/xl/charts/chart114.xml" ContentType="application/vnd.openxmlformats-officedocument.drawingml.chart+xml"/>
  <Override PartName="/xl/charts/style101.xml" ContentType="application/vnd.ms-office.chartstyle+xml"/>
  <Override PartName="/xl/charts/colors101.xml" ContentType="application/vnd.ms-office.chartcolorstyle+xml"/>
  <Override PartName="/xl/theme/themeOverride77.xml" ContentType="application/vnd.openxmlformats-officedocument.themeOverride+xml"/>
  <Override PartName="/xl/charts/chart115.xml" ContentType="application/vnd.openxmlformats-officedocument.drawingml.chart+xml"/>
  <Override PartName="/xl/charts/style102.xml" ContentType="application/vnd.ms-office.chartstyle+xml"/>
  <Override PartName="/xl/charts/colors102.xml" ContentType="application/vnd.ms-office.chartcolorstyle+xml"/>
  <Override PartName="/xl/charts/chart116.xml" ContentType="application/vnd.openxmlformats-officedocument.drawingml.chart+xml"/>
  <Override PartName="/xl/charts/style103.xml" ContentType="application/vnd.ms-office.chartstyle+xml"/>
  <Override PartName="/xl/charts/colors103.xml" ContentType="application/vnd.ms-office.chartcolorstyle+xml"/>
  <Override PartName="/xl/theme/themeOverride78.xml" ContentType="application/vnd.openxmlformats-officedocument.themeOverride+xml"/>
  <Override PartName="/xl/charts/chart117.xml" ContentType="application/vnd.openxmlformats-officedocument.drawingml.chart+xml"/>
  <Override PartName="/xl/charts/style104.xml" ContentType="application/vnd.ms-office.chartstyle+xml"/>
  <Override PartName="/xl/charts/colors104.xml" ContentType="application/vnd.ms-office.chartcolorstyle+xml"/>
  <Override PartName="/xl/charts/chart118.xml" ContentType="application/vnd.openxmlformats-officedocument.drawingml.chart+xml"/>
  <Override PartName="/xl/charts/style105.xml" ContentType="application/vnd.ms-office.chartstyle+xml"/>
  <Override PartName="/xl/charts/colors105.xml" ContentType="application/vnd.ms-office.chartcolorstyle+xml"/>
  <Override PartName="/xl/drawings/drawing15.xml" ContentType="application/vnd.openxmlformats-officedocument.drawing+xml"/>
  <Override PartName="/xl/charts/chart119.xml" ContentType="application/vnd.openxmlformats-officedocument.drawingml.chart+xml"/>
  <Override PartName="/xl/charts/style106.xml" ContentType="application/vnd.ms-office.chartstyle+xml"/>
  <Override PartName="/xl/charts/colors106.xml" ContentType="application/vnd.ms-office.chartcolorstyle+xml"/>
  <Override PartName="/xl/charts/chart120.xml" ContentType="application/vnd.openxmlformats-officedocument.drawingml.chart+xml"/>
  <Override PartName="/xl/charts/style107.xml" ContentType="application/vnd.ms-office.chartstyle+xml"/>
  <Override PartName="/xl/charts/colors107.xml" ContentType="application/vnd.ms-office.chartcolorstyle+xml"/>
  <Override PartName="/xl/theme/themeOverride79.xml" ContentType="application/vnd.openxmlformats-officedocument.themeOverride+xml"/>
  <Override PartName="/xl/charts/chart121.xml" ContentType="application/vnd.openxmlformats-officedocument.drawingml.chart+xml"/>
  <Override PartName="/xl/charts/style108.xml" ContentType="application/vnd.ms-office.chartstyle+xml"/>
  <Override PartName="/xl/charts/colors108.xml" ContentType="application/vnd.ms-office.chartcolorstyle+xml"/>
  <Override PartName="/xl/theme/themeOverride80.xml" ContentType="application/vnd.openxmlformats-officedocument.themeOverride+xml"/>
  <Override PartName="/xl/charts/chart122.xml" ContentType="application/vnd.openxmlformats-officedocument.drawingml.chart+xml"/>
  <Override PartName="/xl/charts/style109.xml" ContentType="application/vnd.ms-office.chartstyle+xml"/>
  <Override PartName="/xl/charts/colors109.xml" ContentType="application/vnd.ms-office.chartcolorstyle+xml"/>
  <Override PartName="/xl/theme/themeOverride81.xml" ContentType="application/vnd.openxmlformats-officedocument.themeOverride+xml"/>
  <Override PartName="/xl/charts/chart123.xml" ContentType="application/vnd.openxmlformats-officedocument.drawingml.chart+xml"/>
  <Override PartName="/xl/charts/style110.xml" ContentType="application/vnd.ms-office.chartstyle+xml"/>
  <Override PartName="/xl/charts/colors110.xml" ContentType="application/vnd.ms-office.chartcolorstyle+xml"/>
  <Override PartName="/xl/theme/themeOverride82.xml" ContentType="application/vnd.openxmlformats-officedocument.themeOverride+xml"/>
  <Override PartName="/xl/charts/chart124.xml" ContentType="application/vnd.openxmlformats-officedocument.drawingml.chart+xml"/>
  <Override PartName="/xl/charts/style111.xml" ContentType="application/vnd.ms-office.chartstyle+xml"/>
  <Override PartName="/xl/charts/colors111.xml" ContentType="application/vnd.ms-office.chartcolorstyle+xml"/>
  <Override PartName="/xl/theme/themeOverride83.xml" ContentType="application/vnd.openxmlformats-officedocument.themeOverride+xml"/>
  <Override PartName="/xl/charts/chart125.xml" ContentType="application/vnd.openxmlformats-officedocument.drawingml.chart+xml"/>
  <Override PartName="/xl/charts/style112.xml" ContentType="application/vnd.ms-office.chartstyle+xml"/>
  <Override PartName="/xl/charts/colors112.xml" ContentType="application/vnd.ms-office.chartcolorstyle+xml"/>
  <Override PartName="/xl/theme/themeOverride84.xml" ContentType="application/vnd.openxmlformats-officedocument.themeOverride+xml"/>
  <Override PartName="/xl/charts/chart126.xml" ContentType="application/vnd.openxmlformats-officedocument.drawingml.chart+xml"/>
  <Override PartName="/xl/charts/style113.xml" ContentType="application/vnd.ms-office.chartstyle+xml"/>
  <Override PartName="/xl/charts/colors113.xml" ContentType="application/vnd.ms-office.chartcolorstyle+xml"/>
  <Override PartName="/xl/theme/themeOverride85.xml" ContentType="application/vnd.openxmlformats-officedocument.themeOverride+xml"/>
  <Override PartName="/xl/charts/chart127.xml" ContentType="application/vnd.openxmlformats-officedocument.drawingml.chart+xml"/>
  <Override PartName="/xl/charts/style114.xml" ContentType="application/vnd.ms-office.chartstyle+xml"/>
  <Override PartName="/xl/charts/colors114.xml" ContentType="application/vnd.ms-office.chartcolorstyle+xml"/>
  <Override PartName="/xl/charts/chart128.xml" ContentType="application/vnd.openxmlformats-officedocument.drawingml.chart+xml"/>
  <Override PartName="/xl/charts/style115.xml" ContentType="application/vnd.ms-office.chartstyle+xml"/>
  <Override PartName="/xl/charts/colors115.xml" ContentType="application/vnd.ms-office.chartcolorstyle+xml"/>
  <Override PartName="/xl/theme/themeOverride86.xml" ContentType="application/vnd.openxmlformats-officedocument.themeOverride+xml"/>
  <Override PartName="/xl/charts/chart129.xml" ContentType="application/vnd.openxmlformats-officedocument.drawingml.chart+xml"/>
  <Override PartName="/xl/charts/style116.xml" ContentType="application/vnd.ms-office.chartstyle+xml"/>
  <Override PartName="/xl/charts/colors116.xml" ContentType="application/vnd.ms-office.chartcolorstyle+xml"/>
  <Override PartName="/xl/charts/chart130.xml" ContentType="application/vnd.openxmlformats-officedocument.drawingml.chart+xml"/>
  <Override PartName="/xl/charts/style117.xml" ContentType="application/vnd.ms-office.chartstyle+xml"/>
  <Override PartName="/xl/charts/colors117.xml" ContentType="application/vnd.ms-office.chartcolorstyle+xml"/>
  <Override PartName="/xl/drawings/drawing16.xml" ContentType="application/vnd.openxmlformats-officedocument.drawing+xml"/>
  <Override PartName="/xl/charts/chart131.xml" ContentType="application/vnd.openxmlformats-officedocument.drawingml.chart+xml"/>
  <Override PartName="/xl/charts/style118.xml" ContentType="application/vnd.ms-office.chartstyle+xml"/>
  <Override PartName="/xl/charts/colors118.xml" ContentType="application/vnd.ms-office.chartcolorstyle+xml"/>
  <Override PartName="/xl/charts/chart132.xml" ContentType="application/vnd.openxmlformats-officedocument.drawingml.chart+xml"/>
  <Override PartName="/xl/charts/style119.xml" ContentType="application/vnd.ms-office.chartstyle+xml"/>
  <Override PartName="/xl/charts/colors119.xml" ContentType="application/vnd.ms-office.chartcolorstyle+xml"/>
  <Override PartName="/xl/theme/themeOverride87.xml" ContentType="application/vnd.openxmlformats-officedocument.themeOverride+xml"/>
  <Override PartName="/xl/charts/chart133.xml" ContentType="application/vnd.openxmlformats-officedocument.drawingml.chart+xml"/>
  <Override PartName="/xl/charts/style120.xml" ContentType="application/vnd.ms-office.chartstyle+xml"/>
  <Override PartName="/xl/charts/colors120.xml" ContentType="application/vnd.ms-office.chartcolorstyle+xml"/>
  <Override PartName="/xl/theme/themeOverride88.xml" ContentType="application/vnd.openxmlformats-officedocument.themeOverride+xml"/>
  <Override PartName="/xl/charts/chart134.xml" ContentType="application/vnd.openxmlformats-officedocument.drawingml.chart+xml"/>
  <Override PartName="/xl/charts/style121.xml" ContentType="application/vnd.ms-office.chartstyle+xml"/>
  <Override PartName="/xl/charts/colors121.xml" ContentType="application/vnd.ms-office.chartcolorstyle+xml"/>
  <Override PartName="/xl/theme/themeOverride89.xml" ContentType="application/vnd.openxmlformats-officedocument.themeOverride+xml"/>
  <Override PartName="/xl/charts/chart135.xml" ContentType="application/vnd.openxmlformats-officedocument.drawingml.chart+xml"/>
  <Override PartName="/xl/charts/style122.xml" ContentType="application/vnd.ms-office.chartstyle+xml"/>
  <Override PartName="/xl/charts/colors122.xml" ContentType="application/vnd.ms-office.chartcolorstyle+xml"/>
  <Override PartName="/xl/theme/themeOverride90.xml" ContentType="application/vnd.openxmlformats-officedocument.themeOverride+xml"/>
  <Override PartName="/xl/charts/chart136.xml" ContentType="application/vnd.openxmlformats-officedocument.drawingml.chart+xml"/>
  <Override PartName="/xl/charts/style123.xml" ContentType="application/vnd.ms-office.chartstyle+xml"/>
  <Override PartName="/xl/charts/colors123.xml" ContentType="application/vnd.ms-office.chartcolorstyle+xml"/>
  <Override PartName="/xl/theme/themeOverride91.xml" ContentType="application/vnd.openxmlformats-officedocument.themeOverride+xml"/>
  <Override PartName="/xl/charts/chart137.xml" ContentType="application/vnd.openxmlformats-officedocument.drawingml.chart+xml"/>
  <Override PartName="/xl/charts/style124.xml" ContentType="application/vnd.ms-office.chartstyle+xml"/>
  <Override PartName="/xl/charts/colors124.xml" ContentType="application/vnd.ms-office.chartcolorstyle+xml"/>
  <Override PartName="/xl/theme/themeOverride92.xml" ContentType="application/vnd.openxmlformats-officedocument.themeOverride+xml"/>
  <Override PartName="/xl/charts/chart138.xml" ContentType="application/vnd.openxmlformats-officedocument.drawingml.chart+xml"/>
  <Override PartName="/xl/charts/style125.xml" ContentType="application/vnd.ms-office.chartstyle+xml"/>
  <Override PartName="/xl/charts/colors125.xml" ContentType="application/vnd.ms-office.chartcolorstyle+xml"/>
  <Override PartName="/xl/theme/themeOverride93.xml" ContentType="application/vnd.openxmlformats-officedocument.themeOverride+xml"/>
  <Override PartName="/xl/charts/chart139.xml" ContentType="application/vnd.openxmlformats-officedocument.drawingml.chart+xml"/>
  <Override PartName="/xl/charts/style126.xml" ContentType="application/vnd.ms-office.chartstyle+xml"/>
  <Override PartName="/xl/charts/colors126.xml" ContentType="application/vnd.ms-office.chartcolorstyle+xml"/>
  <Override PartName="/xl/charts/chart140.xml" ContentType="application/vnd.openxmlformats-officedocument.drawingml.chart+xml"/>
  <Override PartName="/xl/charts/style127.xml" ContentType="application/vnd.ms-office.chartstyle+xml"/>
  <Override PartName="/xl/charts/colors127.xml" ContentType="application/vnd.ms-office.chartcolorstyle+xml"/>
  <Override PartName="/xl/theme/themeOverride94.xml" ContentType="application/vnd.openxmlformats-officedocument.themeOverride+xml"/>
  <Override PartName="/xl/charts/chart141.xml" ContentType="application/vnd.openxmlformats-officedocument.drawingml.chart+xml"/>
  <Override PartName="/xl/charts/style128.xml" ContentType="application/vnd.ms-office.chartstyle+xml"/>
  <Override PartName="/xl/charts/colors128.xml" ContentType="application/vnd.ms-office.chartcolorstyle+xml"/>
  <Override PartName="/xl/charts/chart142.xml" ContentType="application/vnd.openxmlformats-officedocument.drawingml.chart+xml"/>
  <Override PartName="/xl/charts/style129.xml" ContentType="application/vnd.ms-office.chartstyle+xml"/>
  <Override PartName="/xl/charts/colors129.xml" ContentType="application/vnd.ms-office.chartcolorstyle+xml"/>
  <Override PartName="/xl/drawings/drawing17.xml" ContentType="application/vnd.openxmlformats-officedocument.drawing+xml"/>
  <Override PartName="/xl/charts/chart143.xml" ContentType="application/vnd.openxmlformats-officedocument.drawingml.chart+xml"/>
  <Override PartName="/xl/charts/style130.xml" ContentType="application/vnd.ms-office.chartstyle+xml"/>
  <Override PartName="/xl/charts/colors130.xml" ContentType="application/vnd.ms-office.chartcolorstyle+xml"/>
  <Override PartName="/xl/charts/chart144.xml" ContentType="application/vnd.openxmlformats-officedocument.drawingml.chart+xml"/>
  <Override PartName="/xl/charts/style131.xml" ContentType="application/vnd.ms-office.chartstyle+xml"/>
  <Override PartName="/xl/charts/colors131.xml" ContentType="application/vnd.ms-office.chartcolorstyle+xml"/>
  <Override PartName="/xl/theme/themeOverride95.xml" ContentType="application/vnd.openxmlformats-officedocument.themeOverride+xml"/>
  <Override PartName="/xl/charts/chart145.xml" ContentType="application/vnd.openxmlformats-officedocument.drawingml.chart+xml"/>
  <Override PartName="/xl/charts/style132.xml" ContentType="application/vnd.ms-office.chartstyle+xml"/>
  <Override PartName="/xl/charts/colors132.xml" ContentType="application/vnd.ms-office.chartcolorstyle+xml"/>
  <Override PartName="/xl/theme/themeOverride96.xml" ContentType="application/vnd.openxmlformats-officedocument.themeOverride+xml"/>
  <Override PartName="/xl/charts/chart146.xml" ContentType="application/vnd.openxmlformats-officedocument.drawingml.chart+xml"/>
  <Override PartName="/xl/charts/style133.xml" ContentType="application/vnd.ms-office.chartstyle+xml"/>
  <Override PartName="/xl/charts/colors133.xml" ContentType="application/vnd.ms-office.chartcolorstyle+xml"/>
  <Override PartName="/xl/theme/themeOverride97.xml" ContentType="application/vnd.openxmlformats-officedocument.themeOverride+xml"/>
  <Override PartName="/xl/charts/chart147.xml" ContentType="application/vnd.openxmlformats-officedocument.drawingml.chart+xml"/>
  <Override PartName="/xl/charts/style134.xml" ContentType="application/vnd.ms-office.chartstyle+xml"/>
  <Override PartName="/xl/charts/colors134.xml" ContentType="application/vnd.ms-office.chartcolorstyle+xml"/>
  <Override PartName="/xl/theme/themeOverride98.xml" ContentType="application/vnd.openxmlformats-officedocument.themeOverride+xml"/>
  <Override PartName="/xl/charts/chart148.xml" ContentType="application/vnd.openxmlformats-officedocument.drawingml.chart+xml"/>
  <Override PartName="/xl/charts/style135.xml" ContentType="application/vnd.ms-office.chartstyle+xml"/>
  <Override PartName="/xl/charts/colors135.xml" ContentType="application/vnd.ms-office.chartcolorstyle+xml"/>
  <Override PartName="/xl/theme/themeOverride99.xml" ContentType="application/vnd.openxmlformats-officedocument.themeOverride+xml"/>
  <Override PartName="/xl/charts/chart149.xml" ContentType="application/vnd.openxmlformats-officedocument.drawingml.chart+xml"/>
  <Override PartName="/xl/charts/style136.xml" ContentType="application/vnd.ms-office.chartstyle+xml"/>
  <Override PartName="/xl/charts/colors136.xml" ContentType="application/vnd.ms-office.chartcolorstyle+xml"/>
  <Override PartName="/xl/theme/themeOverride100.xml" ContentType="application/vnd.openxmlformats-officedocument.themeOverride+xml"/>
  <Override PartName="/xl/charts/chart150.xml" ContentType="application/vnd.openxmlformats-officedocument.drawingml.chart+xml"/>
  <Override PartName="/xl/charts/style137.xml" ContentType="application/vnd.ms-office.chartstyle+xml"/>
  <Override PartName="/xl/charts/colors137.xml" ContentType="application/vnd.ms-office.chartcolorstyle+xml"/>
  <Override PartName="/xl/theme/themeOverride101.xml" ContentType="application/vnd.openxmlformats-officedocument.themeOverride+xml"/>
  <Override PartName="/xl/charts/chart151.xml" ContentType="application/vnd.openxmlformats-officedocument.drawingml.chart+xml"/>
  <Override PartName="/xl/charts/style138.xml" ContentType="application/vnd.ms-office.chartstyle+xml"/>
  <Override PartName="/xl/charts/colors138.xml" ContentType="application/vnd.ms-office.chartcolorstyle+xml"/>
  <Override PartName="/xl/charts/chart152.xml" ContentType="application/vnd.openxmlformats-officedocument.drawingml.chart+xml"/>
  <Override PartName="/xl/charts/style139.xml" ContentType="application/vnd.ms-office.chartstyle+xml"/>
  <Override PartName="/xl/charts/colors139.xml" ContentType="application/vnd.ms-office.chartcolorstyle+xml"/>
  <Override PartName="/xl/theme/themeOverride102.xml" ContentType="application/vnd.openxmlformats-officedocument.themeOverride+xml"/>
  <Override PartName="/xl/charts/chart153.xml" ContentType="application/vnd.openxmlformats-officedocument.drawingml.chart+xml"/>
  <Override PartName="/xl/charts/style140.xml" ContentType="application/vnd.ms-office.chartstyle+xml"/>
  <Override PartName="/xl/charts/colors140.xml" ContentType="application/vnd.ms-office.chartcolorstyle+xml"/>
  <Override PartName="/xl/charts/chart154.xml" ContentType="application/vnd.openxmlformats-officedocument.drawingml.chart+xml"/>
  <Override PartName="/xl/charts/style141.xml" ContentType="application/vnd.ms-office.chartstyle+xml"/>
  <Override PartName="/xl/charts/colors141.xml" ContentType="application/vnd.ms-office.chartcolorstyle+xml"/>
  <Override PartName="/xl/drawings/drawing18.xml" ContentType="application/vnd.openxmlformats-officedocument.drawing+xml"/>
  <Override PartName="/xl/charts/chart155.xml" ContentType="application/vnd.openxmlformats-officedocument.drawingml.chart+xml"/>
  <Override PartName="/xl/charts/style142.xml" ContentType="application/vnd.ms-office.chartstyle+xml"/>
  <Override PartName="/xl/charts/colors142.xml" ContentType="application/vnd.ms-office.chartcolorstyle+xml"/>
  <Override PartName="/xl/charts/chart156.xml" ContentType="application/vnd.openxmlformats-officedocument.drawingml.chart+xml"/>
  <Override PartName="/xl/charts/style143.xml" ContentType="application/vnd.ms-office.chartstyle+xml"/>
  <Override PartName="/xl/charts/colors143.xml" ContentType="application/vnd.ms-office.chartcolorstyle+xml"/>
  <Override PartName="/xl/theme/themeOverride103.xml" ContentType="application/vnd.openxmlformats-officedocument.themeOverride+xml"/>
  <Override PartName="/xl/charts/chart157.xml" ContentType="application/vnd.openxmlformats-officedocument.drawingml.chart+xml"/>
  <Override PartName="/xl/charts/style144.xml" ContentType="application/vnd.ms-office.chartstyle+xml"/>
  <Override PartName="/xl/charts/colors144.xml" ContentType="application/vnd.ms-office.chartcolorstyle+xml"/>
  <Override PartName="/xl/theme/themeOverride104.xml" ContentType="application/vnd.openxmlformats-officedocument.themeOverride+xml"/>
  <Override PartName="/xl/charts/chart158.xml" ContentType="application/vnd.openxmlformats-officedocument.drawingml.chart+xml"/>
  <Override PartName="/xl/charts/style145.xml" ContentType="application/vnd.ms-office.chartstyle+xml"/>
  <Override PartName="/xl/charts/colors145.xml" ContentType="application/vnd.ms-office.chartcolorstyle+xml"/>
  <Override PartName="/xl/theme/themeOverride105.xml" ContentType="application/vnd.openxmlformats-officedocument.themeOverride+xml"/>
  <Override PartName="/xl/charts/chart159.xml" ContentType="application/vnd.openxmlformats-officedocument.drawingml.chart+xml"/>
  <Override PartName="/xl/charts/style146.xml" ContentType="application/vnd.ms-office.chartstyle+xml"/>
  <Override PartName="/xl/charts/colors146.xml" ContentType="application/vnd.ms-office.chartcolorstyle+xml"/>
  <Override PartName="/xl/theme/themeOverride106.xml" ContentType="application/vnd.openxmlformats-officedocument.themeOverride+xml"/>
  <Override PartName="/xl/charts/chart160.xml" ContentType="application/vnd.openxmlformats-officedocument.drawingml.chart+xml"/>
  <Override PartName="/xl/charts/style147.xml" ContentType="application/vnd.ms-office.chartstyle+xml"/>
  <Override PartName="/xl/charts/colors147.xml" ContentType="application/vnd.ms-office.chartcolorstyle+xml"/>
  <Override PartName="/xl/theme/themeOverride107.xml" ContentType="application/vnd.openxmlformats-officedocument.themeOverride+xml"/>
  <Override PartName="/xl/charts/chart161.xml" ContentType="application/vnd.openxmlformats-officedocument.drawingml.chart+xml"/>
  <Override PartName="/xl/charts/style148.xml" ContentType="application/vnd.ms-office.chartstyle+xml"/>
  <Override PartName="/xl/charts/colors148.xml" ContentType="application/vnd.ms-office.chartcolorstyle+xml"/>
  <Override PartName="/xl/theme/themeOverride108.xml" ContentType="application/vnd.openxmlformats-officedocument.themeOverride+xml"/>
  <Override PartName="/xl/charts/chart162.xml" ContentType="application/vnd.openxmlformats-officedocument.drawingml.chart+xml"/>
  <Override PartName="/xl/charts/style149.xml" ContentType="application/vnd.ms-office.chartstyle+xml"/>
  <Override PartName="/xl/charts/colors149.xml" ContentType="application/vnd.ms-office.chartcolorstyle+xml"/>
  <Override PartName="/xl/theme/themeOverride109.xml" ContentType="application/vnd.openxmlformats-officedocument.themeOverride+xml"/>
  <Override PartName="/xl/charts/chart163.xml" ContentType="application/vnd.openxmlformats-officedocument.drawingml.chart+xml"/>
  <Override PartName="/xl/charts/style150.xml" ContentType="application/vnd.ms-office.chartstyle+xml"/>
  <Override PartName="/xl/charts/colors150.xml" ContentType="application/vnd.ms-office.chartcolorstyle+xml"/>
  <Override PartName="/xl/charts/chart164.xml" ContentType="application/vnd.openxmlformats-officedocument.drawingml.chart+xml"/>
  <Override PartName="/xl/charts/style151.xml" ContentType="application/vnd.ms-office.chartstyle+xml"/>
  <Override PartName="/xl/charts/colors151.xml" ContentType="application/vnd.ms-office.chartcolorstyle+xml"/>
  <Override PartName="/xl/theme/themeOverride110.xml" ContentType="application/vnd.openxmlformats-officedocument.themeOverride+xml"/>
  <Override PartName="/xl/charts/chart165.xml" ContentType="application/vnd.openxmlformats-officedocument.drawingml.chart+xml"/>
  <Override PartName="/xl/charts/style152.xml" ContentType="application/vnd.ms-office.chartstyle+xml"/>
  <Override PartName="/xl/charts/colors152.xml" ContentType="application/vnd.ms-office.chartcolorstyle+xml"/>
  <Override PartName="/xl/charts/chart166.xml" ContentType="application/vnd.openxmlformats-officedocument.drawingml.chart+xml"/>
  <Override PartName="/xl/charts/style153.xml" ContentType="application/vnd.ms-office.chartstyle+xml"/>
  <Override PartName="/xl/charts/colors153.xml" ContentType="application/vnd.ms-office.chartcolorstyle+xml"/>
  <Override PartName="/xl/drawings/drawing19.xml" ContentType="application/vnd.openxmlformats-officedocument.drawing+xml"/>
  <Override PartName="/xl/charts/chart167.xml" ContentType="application/vnd.openxmlformats-officedocument.drawingml.chart+xml"/>
  <Override PartName="/xl/charts/style154.xml" ContentType="application/vnd.ms-office.chartstyle+xml"/>
  <Override PartName="/xl/charts/colors154.xml" ContentType="application/vnd.ms-office.chartcolorstyle+xml"/>
  <Override PartName="/xl/charts/chart168.xml" ContentType="application/vnd.openxmlformats-officedocument.drawingml.chart+xml"/>
  <Override PartName="/xl/charts/style155.xml" ContentType="application/vnd.ms-office.chartstyle+xml"/>
  <Override PartName="/xl/charts/colors155.xml" ContentType="application/vnd.ms-office.chartcolorstyle+xml"/>
  <Override PartName="/xl/theme/themeOverride111.xml" ContentType="application/vnd.openxmlformats-officedocument.themeOverride+xml"/>
  <Override PartName="/xl/charts/chart169.xml" ContentType="application/vnd.openxmlformats-officedocument.drawingml.chart+xml"/>
  <Override PartName="/xl/charts/style156.xml" ContentType="application/vnd.ms-office.chartstyle+xml"/>
  <Override PartName="/xl/charts/colors156.xml" ContentType="application/vnd.ms-office.chartcolorstyle+xml"/>
  <Override PartName="/xl/theme/themeOverride112.xml" ContentType="application/vnd.openxmlformats-officedocument.themeOverride+xml"/>
  <Override PartName="/xl/charts/chart170.xml" ContentType="application/vnd.openxmlformats-officedocument.drawingml.chart+xml"/>
  <Override PartName="/xl/charts/style157.xml" ContentType="application/vnd.ms-office.chartstyle+xml"/>
  <Override PartName="/xl/charts/colors157.xml" ContentType="application/vnd.ms-office.chartcolorstyle+xml"/>
  <Override PartName="/xl/theme/themeOverride113.xml" ContentType="application/vnd.openxmlformats-officedocument.themeOverride+xml"/>
  <Override PartName="/xl/charts/chart171.xml" ContentType="application/vnd.openxmlformats-officedocument.drawingml.chart+xml"/>
  <Override PartName="/xl/charts/style158.xml" ContentType="application/vnd.ms-office.chartstyle+xml"/>
  <Override PartName="/xl/charts/colors158.xml" ContentType="application/vnd.ms-office.chartcolorstyle+xml"/>
  <Override PartName="/xl/theme/themeOverride114.xml" ContentType="application/vnd.openxmlformats-officedocument.themeOverride+xml"/>
  <Override PartName="/xl/charts/chart172.xml" ContentType="application/vnd.openxmlformats-officedocument.drawingml.chart+xml"/>
  <Override PartName="/xl/charts/style159.xml" ContentType="application/vnd.ms-office.chartstyle+xml"/>
  <Override PartName="/xl/charts/colors159.xml" ContentType="application/vnd.ms-office.chartcolorstyle+xml"/>
  <Override PartName="/xl/theme/themeOverride115.xml" ContentType="application/vnd.openxmlformats-officedocument.themeOverride+xml"/>
  <Override PartName="/xl/charts/chart173.xml" ContentType="application/vnd.openxmlformats-officedocument.drawingml.chart+xml"/>
  <Override PartName="/xl/charts/style160.xml" ContentType="application/vnd.ms-office.chartstyle+xml"/>
  <Override PartName="/xl/charts/colors160.xml" ContentType="application/vnd.ms-office.chartcolorstyle+xml"/>
  <Override PartName="/xl/theme/themeOverride116.xml" ContentType="application/vnd.openxmlformats-officedocument.themeOverride+xml"/>
  <Override PartName="/xl/charts/chart174.xml" ContentType="application/vnd.openxmlformats-officedocument.drawingml.chart+xml"/>
  <Override PartName="/xl/charts/style161.xml" ContentType="application/vnd.ms-office.chartstyle+xml"/>
  <Override PartName="/xl/charts/colors161.xml" ContentType="application/vnd.ms-office.chartcolorstyle+xml"/>
  <Override PartName="/xl/theme/themeOverride117.xml" ContentType="application/vnd.openxmlformats-officedocument.themeOverride+xml"/>
  <Override PartName="/xl/charts/chart175.xml" ContentType="application/vnd.openxmlformats-officedocument.drawingml.chart+xml"/>
  <Override PartName="/xl/charts/style162.xml" ContentType="application/vnd.ms-office.chartstyle+xml"/>
  <Override PartName="/xl/charts/colors162.xml" ContentType="application/vnd.ms-office.chartcolorstyle+xml"/>
  <Override PartName="/xl/charts/chart176.xml" ContentType="application/vnd.openxmlformats-officedocument.drawingml.chart+xml"/>
  <Override PartName="/xl/charts/style163.xml" ContentType="application/vnd.ms-office.chartstyle+xml"/>
  <Override PartName="/xl/charts/colors163.xml" ContentType="application/vnd.ms-office.chartcolorstyle+xml"/>
  <Override PartName="/xl/theme/themeOverride118.xml" ContentType="application/vnd.openxmlformats-officedocument.themeOverride+xml"/>
  <Override PartName="/xl/charts/chart177.xml" ContentType="application/vnd.openxmlformats-officedocument.drawingml.chart+xml"/>
  <Override PartName="/xl/charts/style164.xml" ContentType="application/vnd.ms-office.chartstyle+xml"/>
  <Override PartName="/xl/charts/colors164.xml" ContentType="application/vnd.ms-office.chartcolorstyle+xml"/>
  <Override PartName="/xl/charts/chart178.xml" ContentType="application/vnd.openxmlformats-officedocument.drawingml.chart+xml"/>
  <Override PartName="/xl/charts/style165.xml" ContentType="application/vnd.ms-office.chartstyle+xml"/>
  <Override PartName="/xl/charts/colors165.xml" ContentType="application/vnd.ms-office.chartcolorstyle+xml"/>
  <Override PartName="/xl/drawings/drawing20.xml" ContentType="application/vnd.openxmlformats-officedocument.drawing+xml"/>
  <Override PartName="/xl/charts/chart179.xml" ContentType="application/vnd.openxmlformats-officedocument.drawingml.chart+xml"/>
  <Override PartName="/xl/charts/style166.xml" ContentType="application/vnd.ms-office.chartstyle+xml"/>
  <Override PartName="/xl/charts/colors166.xml" ContentType="application/vnd.ms-office.chartcolorstyle+xml"/>
  <Override PartName="/xl/charts/chart180.xml" ContentType="application/vnd.openxmlformats-officedocument.drawingml.chart+xml"/>
  <Override PartName="/xl/charts/style167.xml" ContentType="application/vnd.ms-office.chartstyle+xml"/>
  <Override PartName="/xl/charts/colors167.xml" ContentType="application/vnd.ms-office.chartcolorstyle+xml"/>
  <Override PartName="/xl/theme/themeOverride119.xml" ContentType="application/vnd.openxmlformats-officedocument.themeOverride+xml"/>
  <Override PartName="/xl/charts/chart181.xml" ContentType="application/vnd.openxmlformats-officedocument.drawingml.chart+xml"/>
  <Override PartName="/xl/charts/style168.xml" ContentType="application/vnd.ms-office.chartstyle+xml"/>
  <Override PartName="/xl/charts/colors168.xml" ContentType="application/vnd.ms-office.chartcolorstyle+xml"/>
  <Override PartName="/xl/theme/themeOverride120.xml" ContentType="application/vnd.openxmlformats-officedocument.themeOverride+xml"/>
  <Override PartName="/xl/charts/chart182.xml" ContentType="application/vnd.openxmlformats-officedocument.drawingml.chart+xml"/>
  <Override PartName="/xl/charts/style169.xml" ContentType="application/vnd.ms-office.chartstyle+xml"/>
  <Override PartName="/xl/charts/colors169.xml" ContentType="application/vnd.ms-office.chartcolorstyle+xml"/>
  <Override PartName="/xl/theme/themeOverride121.xml" ContentType="application/vnd.openxmlformats-officedocument.themeOverride+xml"/>
  <Override PartName="/xl/charts/chart183.xml" ContentType="application/vnd.openxmlformats-officedocument.drawingml.chart+xml"/>
  <Override PartName="/xl/charts/style170.xml" ContentType="application/vnd.ms-office.chartstyle+xml"/>
  <Override PartName="/xl/charts/colors170.xml" ContentType="application/vnd.ms-office.chartcolorstyle+xml"/>
  <Override PartName="/xl/theme/themeOverride122.xml" ContentType="application/vnd.openxmlformats-officedocument.themeOverride+xml"/>
  <Override PartName="/xl/charts/chart184.xml" ContentType="application/vnd.openxmlformats-officedocument.drawingml.chart+xml"/>
  <Override PartName="/xl/charts/style171.xml" ContentType="application/vnd.ms-office.chartstyle+xml"/>
  <Override PartName="/xl/charts/colors171.xml" ContentType="application/vnd.ms-office.chartcolorstyle+xml"/>
  <Override PartName="/xl/theme/themeOverride123.xml" ContentType="application/vnd.openxmlformats-officedocument.themeOverride+xml"/>
  <Override PartName="/xl/charts/chart185.xml" ContentType="application/vnd.openxmlformats-officedocument.drawingml.chart+xml"/>
  <Override PartName="/xl/charts/style172.xml" ContentType="application/vnd.ms-office.chartstyle+xml"/>
  <Override PartName="/xl/charts/colors172.xml" ContentType="application/vnd.ms-office.chartcolorstyle+xml"/>
  <Override PartName="/xl/theme/themeOverride124.xml" ContentType="application/vnd.openxmlformats-officedocument.themeOverride+xml"/>
  <Override PartName="/xl/charts/chart186.xml" ContentType="application/vnd.openxmlformats-officedocument.drawingml.chart+xml"/>
  <Override PartName="/xl/charts/style173.xml" ContentType="application/vnd.ms-office.chartstyle+xml"/>
  <Override PartName="/xl/charts/colors173.xml" ContentType="application/vnd.ms-office.chartcolorstyle+xml"/>
  <Override PartName="/xl/theme/themeOverride125.xml" ContentType="application/vnd.openxmlformats-officedocument.themeOverride+xml"/>
  <Override PartName="/xl/charts/chart187.xml" ContentType="application/vnd.openxmlformats-officedocument.drawingml.chart+xml"/>
  <Override PartName="/xl/charts/style174.xml" ContentType="application/vnd.ms-office.chartstyle+xml"/>
  <Override PartName="/xl/charts/colors174.xml" ContentType="application/vnd.ms-office.chartcolorstyle+xml"/>
  <Override PartName="/xl/charts/chart188.xml" ContentType="application/vnd.openxmlformats-officedocument.drawingml.chart+xml"/>
  <Override PartName="/xl/charts/style175.xml" ContentType="application/vnd.ms-office.chartstyle+xml"/>
  <Override PartName="/xl/charts/colors175.xml" ContentType="application/vnd.ms-office.chartcolorstyle+xml"/>
  <Override PartName="/xl/theme/themeOverride126.xml" ContentType="application/vnd.openxmlformats-officedocument.themeOverride+xml"/>
  <Override PartName="/xl/charts/chart189.xml" ContentType="application/vnd.openxmlformats-officedocument.drawingml.chart+xml"/>
  <Override PartName="/xl/charts/style176.xml" ContentType="application/vnd.ms-office.chartstyle+xml"/>
  <Override PartName="/xl/charts/colors176.xml" ContentType="application/vnd.ms-office.chartcolorstyle+xml"/>
  <Override PartName="/xl/charts/chart190.xml" ContentType="application/vnd.openxmlformats-officedocument.drawingml.chart+xml"/>
  <Override PartName="/xl/charts/style177.xml" ContentType="application/vnd.ms-office.chartstyle+xml"/>
  <Override PartName="/xl/charts/colors177.xml" ContentType="application/vnd.ms-office.chartcolorstyle+xml"/>
  <Override PartName="/xl/drawings/drawing21.xml" ContentType="application/vnd.openxmlformats-officedocument.drawing+xml"/>
  <Override PartName="/xl/charts/chart191.xml" ContentType="application/vnd.openxmlformats-officedocument.drawingml.chart+xml"/>
  <Override PartName="/xl/charts/style178.xml" ContentType="application/vnd.ms-office.chartstyle+xml"/>
  <Override PartName="/xl/charts/colors178.xml" ContentType="application/vnd.ms-office.chartcolorstyle+xml"/>
  <Override PartName="/xl/charts/chart192.xml" ContentType="application/vnd.openxmlformats-officedocument.drawingml.chart+xml"/>
  <Override PartName="/xl/charts/style179.xml" ContentType="application/vnd.ms-office.chartstyle+xml"/>
  <Override PartName="/xl/charts/colors179.xml" ContentType="application/vnd.ms-office.chartcolorstyle+xml"/>
  <Override PartName="/xl/theme/themeOverride127.xml" ContentType="application/vnd.openxmlformats-officedocument.themeOverride+xml"/>
  <Override PartName="/xl/charts/chart193.xml" ContentType="application/vnd.openxmlformats-officedocument.drawingml.chart+xml"/>
  <Override PartName="/xl/charts/style180.xml" ContentType="application/vnd.ms-office.chartstyle+xml"/>
  <Override PartName="/xl/charts/colors180.xml" ContentType="application/vnd.ms-office.chartcolorstyle+xml"/>
  <Override PartName="/xl/theme/themeOverride128.xml" ContentType="application/vnd.openxmlformats-officedocument.themeOverride+xml"/>
  <Override PartName="/xl/charts/chart194.xml" ContentType="application/vnd.openxmlformats-officedocument.drawingml.chart+xml"/>
  <Override PartName="/xl/charts/style181.xml" ContentType="application/vnd.ms-office.chartstyle+xml"/>
  <Override PartName="/xl/charts/colors181.xml" ContentType="application/vnd.ms-office.chartcolorstyle+xml"/>
  <Override PartName="/xl/theme/themeOverride129.xml" ContentType="application/vnd.openxmlformats-officedocument.themeOverride+xml"/>
  <Override PartName="/xl/charts/chart195.xml" ContentType="application/vnd.openxmlformats-officedocument.drawingml.chart+xml"/>
  <Override PartName="/xl/charts/style182.xml" ContentType="application/vnd.ms-office.chartstyle+xml"/>
  <Override PartName="/xl/charts/colors182.xml" ContentType="application/vnd.ms-office.chartcolorstyle+xml"/>
  <Override PartName="/xl/theme/themeOverride130.xml" ContentType="application/vnd.openxmlformats-officedocument.themeOverride+xml"/>
  <Override PartName="/xl/charts/chart196.xml" ContentType="application/vnd.openxmlformats-officedocument.drawingml.chart+xml"/>
  <Override PartName="/xl/charts/style183.xml" ContentType="application/vnd.ms-office.chartstyle+xml"/>
  <Override PartName="/xl/charts/colors183.xml" ContentType="application/vnd.ms-office.chartcolorstyle+xml"/>
  <Override PartName="/xl/theme/themeOverride131.xml" ContentType="application/vnd.openxmlformats-officedocument.themeOverride+xml"/>
  <Override PartName="/xl/charts/chart197.xml" ContentType="application/vnd.openxmlformats-officedocument.drawingml.chart+xml"/>
  <Override PartName="/xl/charts/style184.xml" ContentType="application/vnd.ms-office.chartstyle+xml"/>
  <Override PartName="/xl/charts/colors184.xml" ContentType="application/vnd.ms-office.chartcolorstyle+xml"/>
  <Override PartName="/xl/theme/themeOverride132.xml" ContentType="application/vnd.openxmlformats-officedocument.themeOverride+xml"/>
  <Override PartName="/xl/charts/chart198.xml" ContentType="application/vnd.openxmlformats-officedocument.drawingml.chart+xml"/>
  <Override PartName="/xl/charts/style185.xml" ContentType="application/vnd.ms-office.chartstyle+xml"/>
  <Override PartName="/xl/charts/colors185.xml" ContentType="application/vnd.ms-office.chartcolorstyle+xml"/>
  <Override PartName="/xl/theme/themeOverride133.xml" ContentType="application/vnd.openxmlformats-officedocument.themeOverride+xml"/>
  <Override PartName="/xl/charts/chart199.xml" ContentType="application/vnd.openxmlformats-officedocument.drawingml.chart+xml"/>
  <Override PartName="/xl/charts/style186.xml" ContentType="application/vnd.ms-office.chartstyle+xml"/>
  <Override PartName="/xl/charts/colors186.xml" ContentType="application/vnd.ms-office.chartcolorstyle+xml"/>
  <Override PartName="/xl/charts/chart200.xml" ContentType="application/vnd.openxmlformats-officedocument.drawingml.chart+xml"/>
  <Override PartName="/xl/charts/style187.xml" ContentType="application/vnd.ms-office.chartstyle+xml"/>
  <Override PartName="/xl/charts/colors187.xml" ContentType="application/vnd.ms-office.chartcolorstyle+xml"/>
  <Override PartName="/xl/theme/themeOverride134.xml" ContentType="application/vnd.openxmlformats-officedocument.themeOverride+xml"/>
  <Override PartName="/xl/charts/chart201.xml" ContentType="application/vnd.openxmlformats-officedocument.drawingml.chart+xml"/>
  <Override PartName="/xl/charts/style188.xml" ContentType="application/vnd.ms-office.chartstyle+xml"/>
  <Override PartName="/xl/charts/colors188.xml" ContentType="application/vnd.ms-office.chartcolorstyle+xml"/>
  <Override PartName="/xl/charts/chart202.xml" ContentType="application/vnd.openxmlformats-officedocument.drawingml.chart+xml"/>
  <Override PartName="/xl/charts/style189.xml" ContentType="application/vnd.ms-office.chartstyle+xml"/>
  <Override PartName="/xl/charts/colors189.xml" ContentType="application/vnd.ms-office.chartcolorstyle+xml"/>
  <Override PartName="/xl/drawings/drawing22.xml" ContentType="application/vnd.openxmlformats-officedocument.drawing+xml"/>
  <Override PartName="/xl/charts/chart203.xml" ContentType="application/vnd.openxmlformats-officedocument.drawingml.chart+xml"/>
  <Override PartName="/xl/charts/style190.xml" ContentType="application/vnd.ms-office.chartstyle+xml"/>
  <Override PartName="/xl/charts/colors190.xml" ContentType="application/vnd.ms-office.chartcolorstyle+xml"/>
  <Override PartName="/xl/theme/themeOverride13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ampus\dept\swan\nas191\Projects\2017-02-01-H2Ar-R\drivecycleanalysis\model\"/>
    </mc:Choice>
  </mc:AlternateContent>
  <bookViews>
    <workbookView xWindow="0" yWindow="0" windowWidth="28800" windowHeight="12435"/>
  </bookViews>
  <sheets>
    <sheet name="Base" sheetId="1" r:id="rId1"/>
    <sheet name="Base 2035" sheetId="29" r:id="rId2"/>
    <sheet name="Base 2025" sheetId="28" r:id="rId3"/>
    <sheet name="graphs" sheetId="5" r:id="rId4"/>
    <sheet name="Base-energy" sheetId="26" r:id="rId5"/>
    <sheet name="Base-design" sheetId="17" r:id="rId6"/>
    <sheet name="Base-RE" sheetId="20" r:id="rId7"/>
    <sheet name="Base-H2" sheetId="23" r:id="rId8"/>
    <sheet name="RE-Base" sheetId="15" r:id="rId9"/>
    <sheet name="Base-batt" sheetId="22" r:id="rId10"/>
    <sheet name="Base-EM" sheetId="19" r:id="rId11"/>
    <sheet name="Base-ICE" sheetId="18" r:id="rId12"/>
    <sheet name="Sensitivity-Range" sheetId="14" r:id="rId13"/>
    <sheet name="Range-100km" sheetId="6" r:id="rId14"/>
    <sheet name="Range-150km" sheetId="7" r:id="rId15"/>
    <sheet name="Range-200km" sheetId="8" r:id="rId16"/>
    <sheet name="Range-250km" sheetId="9" r:id="rId17"/>
    <sheet name="Range-300km" sheetId="10" r:id="rId18"/>
    <sheet name="Range-350km" sheetId="11" r:id="rId19"/>
    <sheet name="Range-400km" sheetId="12" r:id="rId20"/>
    <sheet name="Range-450km" sheetId="13" r:id="rId21"/>
    <sheet name="Range-Extenders" sheetId="3" r:id="rId22"/>
  </sheet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30" i="1" l="1"/>
  <c r="F129" i="1"/>
  <c r="E129" i="1"/>
  <c r="L128" i="1"/>
  <c r="M127" i="1"/>
  <c r="L127" i="1"/>
  <c r="J127" i="1"/>
  <c r="I127" i="1"/>
  <c r="H127" i="1"/>
  <c r="F127" i="1"/>
  <c r="E127" i="1"/>
  <c r="L124" i="1"/>
  <c r="F123" i="1"/>
  <c r="E123" i="1"/>
  <c r="L122" i="1"/>
  <c r="M121" i="1"/>
  <c r="L121" i="1"/>
  <c r="J121" i="1"/>
  <c r="I121" i="1"/>
  <c r="H121" i="1"/>
  <c r="F121" i="1"/>
  <c r="E121" i="1"/>
  <c r="H88" i="1"/>
  <c r="I88" i="1" s="1"/>
  <c r="F87" i="1"/>
  <c r="E87" i="1"/>
  <c r="N80" i="1"/>
  <c r="N89" i="1" s="1"/>
  <c r="M80" i="1"/>
  <c r="M89" i="1" s="1"/>
  <c r="L80" i="1"/>
  <c r="K80" i="1"/>
  <c r="J80" i="1"/>
  <c r="J90" i="1" s="1"/>
  <c r="I80" i="1"/>
  <c r="H80" i="1"/>
  <c r="H89" i="1" s="1"/>
  <c r="G80" i="1"/>
  <c r="F80" i="1"/>
  <c r="F90" i="1" s="1"/>
  <c r="E80" i="1"/>
  <c r="E90" i="1" s="1"/>
  <c r="N77" i="1"/>
  <c r="M77" i="1"/>
  <c r="J77" i="1"/>
  <c r="I77" i="1"/>
  <c r="H77" i="1"/>
  <c r="N75" i="1"/>
  <c r="N123" i="1" s="1"/>
  <c r="M75" i="1"/>
  <c r="M123" i="1" s="1"/>
  <c r="J75" i="1"/>
  <c r="J123" i="1" s="1"/>
  <c r="I75" i="1"/>
  <c r="I123" i="1" s="1"/>
  <c r="H75" i="1"/>
  <c r="H123" i="1" s="1"/>
  <c r="N73" i="1"/>
  <c r="N129" i="1" s="1"/>
  <c r="M73" i="1"/>
  <c r="J73" i="1"/>
  <c r="J129" i="1" s="1"/>
  <c r="I73" i="1"/>
  <c r="I129" i="1" s="1"/>
  <c r="H73" i="1"/>
  <c r="H74" i="1" s="1"/>
  <c r="N72" i="1"/>
  <c r="M72" i="1"/>
  <c r="L72" i="1"/>
  <c r="K72" i="1"/>
  <c r="J72" i="1"/>
  <c r="I72" i="1"/>
  <c r="H72" i="1"/>
  <c r="N71" i="1"/>
  <c r="M71" i="1"/>
  <c r="L71" i="1"/>
  <c r="K71" i="1"/>
  <c r="J71" i="1"/>
  <c r="I71" i="1"/>
  <c r="H71" i="1"/>
  <c r="K62" i="1"/>
  <c r="K63" i="1" s="1"/>
  <c r="K61" i="1"/>
  <c r="N59" i="1"/>
  <c r="M59" i="1"/>
  <c r="L59" i="1"/>
  <c r="J59" i="1"/>
  <c r="I59" i="1"/>
  <c r="H59" i="1"/>
  <c r="F59" i="1"/>
  <c r="F62" i="1" s="1"/>
  <c r="F63" i="1" s="1"/>
  <c r="E59" i="1"/>
  <c r="E62" i="1" s="1"/>
  <c r="N58" i="1"/>
  <c r="M58" i="1"/>
  <c r="L58" i="1"/>
  <c r="J58" i="1"/>
  <c r="I58" i="1"/>
  <c r="H58" i="1"/>
  <c r="F58" i="1"/>
  <c r="F61" i="1" s="1"/>
  <c r="F125" i="1" s="1"/>
  <c r="E58" i="1"/>
  <c r="E61" i="1" s="1"/>
  <c r="E125" i="1" s="1"/>
  <c r="N57" i="1"/>
  <c r="M57" i="1"/>
  <c r="L57" i="1"/>
  <c r="J57" i="1"/>
  <c r="I57" i="1"/>
  <c r="H57" i="1"/>
  <c r="N56" i="1"/>
  <c r="M56" i="1"/>
  <c r="L56" i="1"/>
  <c r="J56" i="1"/>
  <c r="I56" i="1"/>
  <c r="H56" i="1"/>
  <c r="N55" i="1"/>
  <c r="N62" i="1" s="1"/>
  <c r="M55" i="1"/>
  <c r="L55" i="1"/>
  <c r="J55" i="1"/>
  <c r="J62" i="1" s="1"/>
  <c r="I55" i="1"/>
  <c r="H55" i="1"/>
  <c r="H62" i="1" s="1"/>
  <c r="N54" i="1"/>
  <c r="M54" i="1"/>
  <c r="L54" i="1"/>
  <c r="J54" i="1"/>
  <c r="I54" i="1"/>
  <c r="H54" i="1"/>
  <c r="N44" i="1"/>
  <c r="N124" i="1" s="1"/>
  <c r="M44" i="1"/>
  <c r="M124" i="1" s="1"/>
  <c r="J44" i="1"/>
  <c r="J124" i="1" s="1"/>
  <c r="I44" i="1"/>
  <c r="I124" i="1" s="1"/>
  <c r="H44" i="1"/>
  <c r="H124" i="1" s="1"/>
  <c r="F44" i="1"/>
  <c r="F124" i="1" s="1"/>
  <c r="E44" i="1"/>
  <c r="E124" i="1" s="1"/>
  <c r="N42" i="1"/>
  <c r="M42" i="1"/>
  <c r="M130" i="1" s="1"/>
  <c r="J42" i="1"/>
  <c r="J43" i="1" s="1"/>
  <c r="I42" i="1"/>
  <c r="I130" i="1" s="1"/>
  <c r="H42" i="1"/>
  <c r="F42" i="1"/>
  <c r="F43" i="1" s="1"/>
  <c r="E42" i="1"/>
  <c r="E130" i="1" s="1"/>
  <c r="F30" i="1"/>
  <c r="E30" i="1"/>
  <c r="M26" i="1"/>
  <c r="H26" i="1" s="1"/>
  <c r="J26" i="1" s="1"/>
  <c r="N26" i="1" s="1"/>
  <c r="M25" i="1"/>
  <c r="H25" i="1" s="1"/>
  <c r="J25" i="1" s="1"/>
  <c r="I25" i="1" s="1"/>
  <c r="L24" i="1"/>
  <c r="M24" i="1" s="1"/>
  <c r="H24" i="1" s="1"/>
  <c r="J24" i="1" s="1"/>
  <c r="J23" i="1"/>
  <c r="N23" i="1" s="1"/>
  <c r="M22" i="1"/>
  <c r="L22" i="1"/>
  <c r="N18" i="1"/>
  <c r="M18" i="1"/>
  <c r="L18" i="1"/>
  <c r="J18" i="1"/>
  <c r="I18" i="1"/>
  <c r="H18" i="1"/>
  <c r="F18" i="1"/>
  <c r="F31" i="1" s="1"/>
  <c r="E18" i="1"/>
  <c r="E31" i="1" s="1"/>
  <c r="L13" i="1"/>
  <c r="L6" i="1"/>
  <c r="M6" i="1" s="1"/>
  <c r="F6" i="1"/>
  <c r="I62" i="1" l="1"/>
  <c r="I131" i="1" s="1"/>
  <c r="E43" i="1"/>
  <c r="E89" i="1"/>
  <c r="F89" i="1"/>
  <c r="F130" i="1"/>
  <c r="N90" i="1"/>
  <c r="I26" i="1"/>
  <c r="M43" i="1"/>
  <c r="J130" i="1"/>
  <c r="N61" i="1"/>
  <c r="N125" i="1" s="1"/>
  <c r="L61" i="1"/>
  <c r="L125" i="1" s="1"/>
  <c r="J89" i="1"/>
  <c r="J131" i="1"/>
  <c r="J63" i="1"/>
  <c r="E63" i="1"/>
  <c r="E131" i="1"/>
  <c r="M31" i="1"/>
  <c r="I74" i="1"/>
  <c r="I23" i="1"/>
  <c r="I43" i="1"/>
  <c r="H61" i="1"/>
  <c r="H125" i="1" s="1"/>
  <c r="M61" i="1"/>
  <c r="M125" i="1" s="1"/>
  <c r="J74" i="1"/>
  <c r="H90" i="1"/>
  <c r="N74" i="1"/>
  <c r="M90" i="1"/>
  <c r="N24" i="1"/>
  <c r="I24" i="1"/>
  <c r="H63" i="1"/>
  <c r="H131" i="1"/>
  <c r="N131" i="1"/>
  <c r="N63" i="1"/>
  <c r="I63" i="1"/>
  <c r="H6" i="1"/>
  <c r="N25" i="1"/>
  <c r="H43" i="1"/>
  <c r="H130" i="1"/>
  <c r="I89" i="1"/>
  <c r="I90" i="1"/>
  <c r="I61" i="1"/>
  <c r="I125" i="1" s="1"/>
  <c r="F131" i="1"/>
  <c r="L62" i="1"/>
  <c r="J61" i="1"/>
  <c r="J125" i="1" s="1"/>
  <c r="M62" i="1"/>
  <c r="H22" i="1"/>
  <c r="L31" i="1"/>
  <c r="L30" i="1"/>
  <c r="N130" i="1"/>
  <c r="N43" i="1"/>
  <c r="M74" i="1"/>
  <c r="M129" i="1"/>
  <c r="H129" i="1"/>
  <c r="M30" i="1"/>
  <c r="L131" i="1" l="1"/>
  <c r="L63" i="1"/>
  <c r="H31" i="1"/>
  <c r="H30" i="1"/>
  <c r="N22" i="1"/>
  <c r="J22" i="1"/>
  <c r="M131" i="1"/>
  <c r="M63" i="1"/>
  <c r="J6" i="1"/>
  <c r="I22" i="1" l="1"/>
  <c r="J30" i="1"/>
  <c r="J31" i="1"/>
  <c r="N31" i="1"/>
  <c r="N30" i="1"/>
  <c r="I6" i="1"/>
  <c r="AZ47" i="1"/>
  <c r="AZ49" i="1" s="1"/>
  <c r="BC40" i="1"/>
  <c r="BB40" i="1"/>
  <c r="BA40" i="1"/>
  <c r="AZ40" i="1"/>
  <c r="N6" i="1" l="1"/>
  <c r="I31" i="1"/>
  <c r="I30" i="1"/>
  <c r="AZ48" i="1"/>
  <c r="AZ51" i="1" s="1"/>
  <c r="AZ52" i="1" s="1"/>
  <c r="AZ53" i="1" s="1"/>
  <c r="AZ55" i="1" s="1"/>
  <c r="E9" i="1"/>
  <c r="F9" i="1"/>
  <c r="H9" i="1"/>
  <c r="I9" i="1"/>
  <c r="J9" i="1"/>
  <c r="L9" i="1"/>
  <c r="M9" i="1"/>
  <c r="N9" i="1"/>
  <c r="E10" i="1"/>
  <c r="F10" i="1"/>
  <c r="H10" i="1"/>
  <c r="I10" i="1"/>
  <c r="J10" i="1"/>
  <c r="L10" i="1"/>
  <c r="M10" i="1"/>
  <c r="N10" i="1"/>
  <c r="E11" i="1"/>
  <c r="F11" i="1"/>
  <c r="H11" i="1"/>
  <c r="I11" i="1"/>
  <c r="J11" i="1"/>
  <c r="L11" i="1"/>
  <c r="M11" i="1"/>
  <c r="N11" i="1"/>
  <c r="E32" i="1"/>
  <c r="F32" i="1"/>
  <c r="H32" i="1"/>
  <c r="I32" i="1"/>
  <c r="J32" i="1"/>
  <c r="L32" i="1"/>
  <c r="M32" i="1"/>
  <c r="N32" i="1"/>
  <c r="E33" i="1"/>
  <c r="F33" i="1"/>
  <c r="H33" i="1"/>
  <c r="I33" i="1"/>
  <c r="J33" i="1"/>
  <c r="L33" i="1"/>
  <c r="M33" i="1"/>
  <c r="N33" i="1"/>
  <c r="E34" i="1"/>
  <c r="F34" i="1"/>
  <c r="H34" i="1"/>
  <c r="I34" i="1"/>
  <c r="J34" i="1"/>
  <c r="L34" i="1"/>
  <c r="M34" i="1"/>
  <c r="N34" i="1"/>
  <c r="E35" i="1"/>
  <c r="F35" i="1"/>
  <c r="H35" i="1"/>
  <c r="I35" i="1"/>
  <c r="J35" i="1"/>
  <c r="M35" i="1"/>
  <c r="N35" i="1"/>
  <c r="E36" i="1"/>
  <c r="F36" i="1"/>
  <c r="H36" i="1"/>
  <c r="I36" i="1"/>
  <c r="J36" i="1"/>
  <c r="M36" i="1"/>
  <c r="N36" i="1"/>
  <c r="E37" i="1"/>
  <c r="F37" i="1"/>
  <c r="H37" i="1"/>
  <c r="I37" i="1"/>
  <c r="J37" i="1"/>
  <c r="L37" i="1"/>
  <c r="M37" i="1"/>
  <c r="N37" i="1"/>
  <c r="E38" i="1"/>
  <c r="F38" i="1"/>
  <c r="H38" i="1"/>
  <c r="I38" i="1"/>
  <c r="J38" i="1"/>
  <c r="L38" i="1"/>
  <c r="M38" i="1"/>
  <c r="N38" i="1"/>
  <c r="L68" i="1"/>
  <c r="L73" i="1"/>
  <c r="L74" i="1"/>
  <c r="L75" i="1"/>
  <c r="L77" i="1"/>
  <c r="E83" i="1"/>
  <c r="F83" i="1"/>
  <c r="H83" i="1"/>
  <c r="I83" i="1"/>
  <c r="J83" i="1"/>
  <c r="M83" i="1"/>
  <c r="N83" i="1"/>
  <c r="E85" i="1"/>
  <c r="F85" i="1"/>
  <c r="H85" i="1"/>
  <c r="I85" i="1"/>
  <c r="J85" i="1"/>
  <c r="M85" i="1"/>
  <c r="N85" i="1"/>
  <c r="E86" i="1"/>
  <c r="F86" i="1"/>
  <c r="H86" i="1"/>
  <c r="I86" i="1"/>
  <c r="J86" i="1"/>
  <c r="M86" i="1"/>
  <c r="N86" i="1"/>
  <c r="E92" i="1"/>
  <c r="F92" i="1"/>
  <c r="H92" i="1"/>
  <c r="I92" i="1"/>
  <c r="J92" i="1"/>
  <c r="M92" i="1"/>
  <c r="N92" i="1"/>
  <c r="E93" i="1"/>
  <c r="F93" i="1"/>
  <c r="H93" i="1"/>
  <c r="I93" i="1"/>
  <c r="J93" i="1"/>
  <c r="M93" i="1"/>
  <c r="N93" i="1"/>
  <c r="E94" i="1"/>
  <c r="F94" i="1"/>
  <c r="H94" i="1"/>
  <c r="I94" i="1"/>
  <c r="J94" i="1"/>
  <c r="M94" i="1"/>
  <c r="N94" i="1"/>
  <c r="E95" i="1"/>
  <c r="F95" i="1"/>
  <c r="H95" i="1"/>
  <c r="I95" i="1"/>
  <c r="J95" i="1"/>
  <c r="M95" i="1"/>
  <c r="N95" i="1"/>
  <c r="E96" i="1"/>
  <c r="F96" i="1"/>
  <c r="H96" i="1"/>
  <c r="I96" i="1"/>
  <c r="J96" i="1"/>
  <c r="M96" i="1"/>
  <c r="N96" i="1"/>
  <c r="E97" i="1"/>
  <c r="F97" i="1"/>
  <c r="H97" i="1"/>
  <c r="I97" i="1"/>
  <c r="J97" i="1"/>
  <c r="M97" i="1"/>
  <c r="N97" i="1"/>
  <c r="N99" i="1"/>
  <c r="N101" i="1"/>
  <c r="N102" i="1"/>
  <c r="N103" i="1"/>
  <c r="N104" i="1"/>
  <c r="N105" i="1"/>
  <c r="N106" i="1"/>
  <c r="N107" i="1"/>
  <c r="E110" i="1"/>
  <c r="F110" i="1"/>
  <c r="H110" i="1"/>
  <c r="I110" i="1"/>
  <c r="J110" i="1"/>
  <c r="L110" i="1"/>
  <c r="M110" i="1"/>
  <c r="N110" i="1"/>
  <c r="E111" i="1"/>
  <c r="F111" i="1"/>
  <c r="H111" i="1"/>
  <c r="I111" i="1"/>
  <c r="J111" i="1"/>
  <c r="L111" i="1"/>
  <c r="M111" i="1"/>
  <c r="N111" i="1"/>
  <c r="E112" i="1"/>
  <c r="F112" i="1"/>
  <c r="H112" i="1"/>
  <c r="I112" i="1"/>
  <c r="J112" i="1"/>
  <c r="L112" i="1"/>
  <c r="M112" i="1"/>
  <c r="N112" i="1"/>
  <c r="E115" i="1"/>
  <c r="F115" i="1"/>
  <c r="H115" i="1"/>
  <c r="I115" i="1"/>
  <c r="J115" i="1"/>
  <c r="L115" i="1"/>
  <c r="M115" i="1"/>
  <c r="N115" i="1"/>
  <c r="E116" i="1"/>
  <c r="F116" i="1"/>
  <c r="H116" i="1"/>
  <c r="I116" i="1"/>
  <c r="J116" i="1"/>
  <c r="L116" i="1"/>
  <c r="M116" i="1"/>
  <c r="N116" i="1"/>
  <c r="E117" i="1"/>
  <c r="F117" i="1"/>
  <c r="H117" i="1"/>
  <c r="I117" i="1"/>
  <c r="J117" i="1"/>
  <c r="L117" i="1"/>
  <c r="M117" i="1"/>
  <c r="N117" i="1"/>
  <c r="E119" i="1"/>
  <c r="F119" i="1"/>
  <c r="H119" i="1"/>
  <c r="I119" i="1"/>
  <c r="J119" i="1"/>
  <c r="L119" i="1"/>
  <c r="M119" i="1"/>
  <c r="N119" i="1"/>
  <c r="E120" i="1"/>
  <c r="F120" i="1"/>
  <c r="H120" i="1"/>
  <c r="I120" i="1"/>
  <c r="J120" i="1"/>
  <c r="L120" i="1"/>
  <c r="M120" i="1"/>
  <c r="N120" i="1"/>
  <c r="N121" i="1"/>
  <c r="E122" i="1"/>
  <c r="F122" i="1"/>
  <c r="H122" i="1"/>
  <c r="I122" i="1"/>
  <c r="J122" i="1"/>
  <c r="M122" i="1"/>
  <c r="N122" i="1"/>
  <c r="L123" i="1"/>
  <c r="N127" i="1"/>
  <c r="E128" i="1"/>
  <c r="F128" i="1"/>
  <c r="H128" i="1"/>
  <c r="I128" i="1"/>
  <c r="J128" i="1"/>
  <c r="M128" i="1"/>
  <c r="N128" i="1"/>
  <c r="L129" i="1"/>
</calcChain>
</file>

<file path=xl/sharedStrings.xml><?xml version="1.0" encoding="utf-8"?>
<sst xmlns="http://schemas.openxmlformats.org/spreadsheetml/2006/main" count="5128" uniqueCount="242">
  <si>
    <t xml:space="preserve">Range </t>
  </si>
  <si>
    <t>km</t>
  </si>
  <si>
    <t>Gravimetric</t>
  </si>
  <si>
    <t>carbon fiber reinforced plastic (CFRP) </t>
  </si>
  <si>
    <t>Source</t>
  </si>
  <si>
    <t>kg</t>
  </si>
  <si>
    <t>L</t>
  </si>
  <si>
    <t>kWh</t>
  </si>
  <si>
    <t>700 bar</t>
  </si>
  <si>
    <t>Cost</t>
  </si>
  <si>
    <t>USD</t>
  </si>
  <si>
    <t>Hydrogen Storage tank</t>
  </si>
  <si>
    <t>Tank mass</t>
  </si>
  <si>
    <t>Total tank with fuel</t>
  </si>
  <si>
    <t>Oxygen Storage tank</t>
  </si>
  <si>
    <t>Oxygen mass</t>
  </si>
  <si>
    <t>kg/m3</t>
  </si>
  <si>
    <t>Oxygen density</t>
  </si>
  <si>
    <t>Tank Size</t>
  </si>
  <si>
    <t>https://www.energy.gov/eere/fuelcells/doe-technical-targets-onboard-hydrogen-storage-light-duty-vehicles</t>
  </si>
  <si>
    <t xml:space="preserve">Tank energy </t>
  </si>
  <si>
    <t>Volumetric</t>
  </si>
  <si>
    <t>STD volume</t>
  </si>
  <si>
    <t>L fuel @700 bar</t>
  </si>
  <si>
    <t>L @ 700 bar</t>
  </si>
  <si>
    <t>Inner Tank volume</t>
  </si>
  <si>
    <t>Inner tank volume</t>
  </si>
  <si>
    <t>Tank Cost</t>
  </si>
  <si>
    <t>Required energy</t>
  </si>
  <si>
    <t>-</t>
  </si>
  <si>
    <t>Powertrain (T2W) efficiency</t>
  </si>
  <si>
    <t>http://www.afteroilev.com/Pub/EFF_Tank_to_Wheel.pdf</t>
  </si>
  <si>
    <t>Fuel in tank</t>
  </si>
  <si>
    <t>%</t>
  </si>
  <si>
    <t>Genset losses</t>
  </si>
  <si>
    <t>idling losses</t>
  </si>
  <si>
    <t>Driveline losses</t>
  </si>
  <si>
    <t>Charge controller</t>
  </si>
  <si>
    <t>Battery/charge discharge losses</t>
  </si>
  <si>
    <t>Electric motor</t>
  </si>
  <si>
    <t>voltage controller</t>
  </si>
  <si>
    <t>Mass</t>
  </si>
  <si>
    <t>m3</t>
  </si>
  <si>
    <t>Battery</t>
  </si>
  <si>
    <t>kWhr</t>
  </si>
  <si>
    <t>Gravametric density</t>
  </si>
  <si>
    <t>Volumetric density</t>
  </si>
  <si>
    <t>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31491.35910.0.36128.19.19.0.0.0.0.77.1028.19.19.0....0...1c.1.64.img..0.0.0....0.3Wm83Rh1NDo#imgrc=aQWczconqa2XQM:</t>
  </si>
  <si>
    <t>kWh/kg</t>
  </si>
  <si>
    <t>kWh/L</t>
  </si>
  <si>
    <t>Volume</t>
  </si>
  <si>
    <t xml:space="preserve">Mass </t>
  </si>
  <si>
    <t>file://campus/home/home31/nas191/Downloads/energies-10-01314-v2%20(1).pdf</t>
  </si>
  <si>
    <t>Cost (2020)</t>
  </si>
  <si>
    <t>USD/kWh</t>
  </si>
  <si>
    <t>Engine</t>
  </si>
  <si>
    <t>kW/kg</t>
  </si>
  <si>
    <t>kW/L</t>
  </si>
  <si>
    <t>kW</t>
  </si>
  <si>
    <t>Max Engine Power</t>
  </si>
  <si>
    <t>fuel mass</t>
  </si>
  <si>
    <t>System</t>
  </si>
  <si>
    <t>Fuel density</t>
  </si>
  <si>
    <t>Fuel energy density</t>
  </si>
  <si>
    <t>kJ</t>
  </si>
  <si>
    <t>kJ/km</t>
  </si>
  <si>
    <t>Total Mass</t>
  </si>
  <si>
    <t>Vehicle Mass</t>
  </si>
  <si>
    <t>Primary Energy Usage</t>
  </si>
  <si>
    <t>MJ/L</t>
  </si>
  <si>
    <t>kWh/kg fuel</t>
  </si>
  <si>
    <t>kg fuel/kg system</t>
  </si>
  <si>
    <t>kg fuel/L system</t>
  </si>
  <si>
    <t>$/kg fuel</t>
  </si>
  <si>
    <t>Well to tank</t>
  </si>
  <si>
    <t>Powertrain (W2W) efficiency</t>
  </si>
  <si>
    <t>km/litre</t>
  </si>
  <si>
    <t>MPG</t>
  </si>
  <si>
    <t>Fuel consumption</t>
  </si>
  <si>
    <t>km/kWh</t>
  </si>
  <si>
    <t>Fuel emissions factor</t>
  </si>
  <si>
    <t>g CO2e/ MJ</t>
  </si>
  <si>
    <t>https://www.lowcvp.org.uk/Hubs/leb/TestingandAccreditation/WTTFactors.htm</t>
  </si>
  <si>
    <t xml:space="preserve">CO2 Emissions </t>
  </si>
  <si>
    <t>g CO2e/ km</t>
  </si>
  <si>
    <t>https://www.transportenvironment.org/sites/te/files/publications/TE%20-%20draft%20report%20v04.pdf</t>
  </si>
  <si>
    <t>Fuel emissions factor (EU) 2030</t>
  </si>
  <si>
    <t>Ammonia?</t>
  </si>
  <si>
    <t>Fuel price</t>
  </si>
  <si>
    <t>USD/MJ</t>
  </si>
  <si>
    <t>Normalised Powertrain</t>
  </si>
  <si>
    <t>kg/km</t>
  </si>
  <si>
    <t>L/km</t>
  </si>
  <si>
    <t>Oxygen tank</t>
  </si>
  <si>
    <t>Fuel tank</t>
  </si>
  <si>
    <t>Generator</t>
  </si>
  <si>
    <t xml:space="preserve"> </t>
  </si>
  <si>
    <t>MJ/kg fuel</t>
  </si>
  <si>
    <t>Electric powertrain components</t>
  </si>
  <si>
    <t>Inverter Gravimentric density</t>
  </si>
  <si>
    <t>Inverter Volumentric density</t>
  </si>
  <si>
    <t>System Gravimentric density</t>
  </si>
  <si>
    <t>System Volumentric density</t>
  </si>
  <si>
    <t>Motor Volumentric density</t>
  </si>
  <si>
    <t>Motor Gravimentric density</t>
  </si>
  <si>
    <t>https://www.energy.gov/sites/prod/files/2014/03/f13/ape051_miller_2013_o.pdf</t>
  </si>
  <si>
    <t>System efficiency</t>
  </si>
  <si>
    <t>Total Volume</t>
  </si>
  <si>
    <t>Inverter Mass</t>
  </si>
  <si>
    <t>Inverter Volume</t>
  </si>
  <si>
    <t>Motor mass</t>
  </si>
  <si>
    <t>Motor Volume</t>
  </si>
  <si>
    <t>System Mass</t>
  </si>
  <si>
    <t>System Volume</t>
  </si>
  <si>
    <t>Energy Expended</t>
  </si>
  <si>
    <t>MJ/Mjfinalfuel</t>
  </si>
  <si>
    <t>https://iet.jrc.ec.europa.eu/about-jec/sites/iet.jrc.ec.europa.eu.about-jec/files/documents/report_2014/wtt_appendix_2_v4a.pdf</t>
  </si>
  <si>
    <t>wind</t>
  </si>
  <si>
    <t>thermal NG distribution by road</t>
  </si>
  <si>
    <t>MJ/kg</t>
  </si>
  <si>
    <t>MJ fuel/kg system</t>
  </si>
  <si>
    <t>MJ fuel/L system</t>
  </si>
  <si>
    <t>Power (kW)</t>
  </si>
  <si>
    <t>Weight (kg)</t>
  </si>
  <si>
    <t>Volume (L)</t>
  </si>
  <si>
    <t>Power/vol</t>
  </si>
  <si>
    <t>Power/mass</t>
  </si>
  <si>
    <t>FPE-v5</t>
  </si>
  <si>
    <t>FPE-High Speed</t>
  </si>
  <si>
    <t>FPE-High Speed + Turbo</t>
  </si>
  <si>
    <t>FPE-High Speed + Turbo + EM</t>
  </si>
  <si>
    <t>Mahle</t>
  </si>
  <si>
    <t>FEV-Wankel</t>
  </si>
  <si>
    <t>AVL-Wankel</t>
  </si>
  <si>
    <t>Ford- 2.0GDI</t>
  </si>
  <si>
    <t>Ford 2000cc-GTDI EcoBoost</t>
  </si>
  <si>
    <t>Lotus</t>
  </si>
  <si>
    <t>Caterpillar (4.4kW) Caterpillar 300cc OHV Petrol Engine</t>
  </si>
  <si>
    <t>Honda</t>
  </si>
  <si>
    <t>Label</t>
  </si>
  <si>
    <t>Plot</t>
  </si>
  <si>
    <t>FPEG-RE (25kW)</t>
  </si>
  <si>
    <t>High-speed FPEG-RE (50kW)</t>
  </si>
  <si>
    <t>kW/l</t>
  </si>
  <si>
    <t>LOTUS FAGOR-NA (35kW)</t>
  </si>
  <si>
    <t>LOTUS FAGOR-TC (50kW)</t>
  </si>
  <si>
    <t>FEV - Rotary (18kW)</t>
  </si>
  <si>
    <t>Mahle-RE (30kW)</t>
  </si>
  <si>
    <t>AVL - Rotary (15kW)</t>
  </si>
  <si>
    <t>US DoE Fuel Cell Target 2020 (80kW)</t>
  </si>
  <si>
    <t>n (efficiency)</t>
  </si>
  <si>
    <t>CAT genset (5kW)</t>
  </si>
  <si>
    <t>Honda genset (5kW)</t>
  </si>
  <si>
    <t>ICE-CIDI-Diesel</t>
  </si>
  <si>
    <t>ICE-CIDI-H2</t>
  </si>
  <si>
    <t>HEV-ICE-gasoline</t>
  </si>
  <si>
    <t>HEV-FPEG-gasoline</t>
  </si>
  <si>
    <t>HEV-FPEG-H2</t>
  </si>
  <si>
    <t>BEV-electrical grid</t>
  </si>
  <si>
    <t>HEV-ZECCY-excess electricity</t>
  </si>
  <si>
    <t>HEV-FC-H2</t>
  </si>
  <si>
    <t>Transmissions estimates</t>
  </si>
  <si>
    <t>Engine 3L</t>
  </si>
  <si>
    <t>https://www.schaeffler.com/remotemedien/media/_shared_media/08_media_library/01_publications/schaeffler_2/symposia_1/downloads_11/6_Transmission_Systems_1.pdf</t>
  </si>
  <si>
    <t>5 speed manual</t>
  </si>
  <si>
    <t>4 auto</t>
  </si>
  <si>
    <t>planetary</t>
  </si>
  <si>
    <t>5 speed auto</t>
  </si>
  <si>
    <t>Width</t>
  </si>
  <si>
    <t>Width (mm)</t>
  </si>
  <si>
    <t>height</t>
  </si>
  <si>
    <t>height max</t>
  </si>
  <si>
    <t>Convert</t>
  </si>
  <si>
    <t>Cylinder</t>
  </si>
  <si>
    <t>Triangle</t>
  </si>
  <si>
    <t>Powertrain</t>
  </si>
  <si>
    <t>Powertrain &amp; Fuel Tank Mass [kg] for 500km range</t>
  </si>
  <si>
    <t xml:space="preserve">Required energy storage capacity [kWh] for 500 km range
</t>
  </si>
  <si>
    <t>Vehicle Mass [kg] for 500 km range</t>
  </si>
  <si>
    <t>Powertrain Volume [m3] 500 km range</t>
  </si>
  <si>
    <t>Powertrain tank-to-wheel efficiency [-]</t>
  </si>
  <si>
    <t>Tank to road conversion [kJ/km]</t>
  </si>
  <si>
    <t>Distance travelled per primary energy unit [km/kWh]</t>
  </si>
  <si>
    <t>Net CO2 emissions [g/km]</t>
  </si>
  <si>
    <t>Fuel-powertrain combinations for a 7.5 ton truck with 500km range</t>
  </si>
  <si>
    <t>Cost to society for a 7.5 ton truck with 500km range</t>
  </si>
  <si>
    <t>Generator &amp; Fuel Tank Mass [kg] for 500km range</t>
  </si>
  <si>
    <t>Generator &amp; Fuel Tank Volume [l] for 500km range</t>
  </si>
  <si>
    <t>Range</t>
  </si>
  <si>
    <t>TotalVehicle Mass</t>
  </si>
  <si>
    <t>Base Vehicle Mass</t>
  </si>
  <si>
    <t>Sensitivity</t>
  </si>
  <si>
    <t>g</t>
  </si>
  <si>
    <t>Sensitivities</t>
  </si>
  <si>
    <t>Energy/km</t>
  </si>
  <si>
    <t>CO2/km</t>
  </si>
  <si>
    <t>Gravimetric density [kg/km]/[km]</t>
  </si>
  <si>
    <t>Volumetric density [L/km]/[km]</t>
  </si>
  <si>
    <t>Primary energy usage/km</t>
  </si>
  <si>
    <t>Net CO2 emissions /km</t>
  </si>
  <si>
    <t>ICE-CIDI-Diesel (current)</t>
  </si>
  <si>
    <t>ICE-CIDI-Diesel (55% - 2025)</t>
  </si>
  <si>
    <t>ICE-CIDI-Diesel (30% - 2035)</t>
  </si>
  <si>
    <t>ICE-CIDI-H2 (current)</t>
  </si>
  <si>
    <t>ICE-CIDI-H2 (55% - 2025)</t>
  </si>
  <si>
    <t>ICE-CIDI-H2 (60% - 2035)</t>
  </si>
  <si>
    <t>HEV-ICE-gasoline (current)</t>
  </si>
  <si>
    <t>HEV-ICE-gasoline (2025)</t>
  </si>
  <si>
    <t>HEV-FPEG-gasoline (2025)</t>
  </si>
  <si>
    <t>HEV-FPEG-H2 (current)</t>
  </si>
  <si>
    <t>HEV-FPEG-H2 (2025)</t>
  </si>
  <si>
    <t>HEV-FPEG-H2 (2035)</t>
  </si>
  <si>
    <t>HEV-ICE-gasoline (2035)</t>
  </si>
  <si>
    <t>HEV-FPEG-gasoline (current)</t>
  </si>
  <si>
    <t>HEV-FPEG-gasoline (2035)</t>
  </si>
  <si>
    <t>BEV-electrical grid (current)</t>
  </si>
  <si>
    <t>BEV-electrical grid (2025)</t>
  </si>
  <si>
    <t>BEV-electrical grid (2035)</t>
  </si>
  <si>
    <t>HEV-FC-H2 (current)</t>
  </si>
  <si>
    <t>HEV-FC-H2 (2025)</t>
  </si>
  <si>
    <t>HEV-FC-H2 (2035)</t>
  </si>
  <si>
    <t>Multiplier (vol)</t>
  </si>
  <si>
    <t>Multiplier (mass)</t>
  </si>
  <si>
    <t>ICE-CIDI-H2 (2025)</t>
  </si>
  <si>
    <t>ICE-CIDI-H2 (2035)</t>
  </si>
  <si>
    <t>Hydrogen (Natural Gas)</t>
  </si>
  <si>
    <t>Hydrogen (Natural Gas+CCS)</t>
  </si>
  <si>
    <t>Hydrogen (Coal+CCS)</t>
  </si>
  <si>
    <t>Electrical grid (EU mix)</t>
  </si>
  <si>
    <t>Electrical grid (Nuclear)</t>
  </si>
  <si>
    <t>Electrical grid (Offshore Wind)</t>
  </si>
  <si>
    <t>Electrical grid (Natural Gas+CCS)</t>
  </si>
  <si>
    <t>Electrical grid (2030 100gCO2/kWh)</t>
  </si>
  <si>
    <t>Electrical grid (2030 50gCO2/kWh)</t>
  </si>
  <si>
    <t>Hydrogen (Gasified Wood)</t>
  </si>
  <si>
    <t>Hydrogen (Electrolysis-EU grid)</t>
  </si>
  <si>
    <t>Hydrogen (Electrolysis-wind)</t>
  </si>
  <si>
    <t>Current</t>
  </si>
  <si>
    <t>Gravimetric Density [kg/km]</t>
  </si>
  <si>
    <t>Volumetric Density [L/km]</t>
  </si>
  <si>
    <t>CO2 emissions [g/km]</t>
  </si>
  <si>
    <t>Primary energy usage [kJ/km]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</si>
</sst>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Tahoma"/>
      <family val="2"/>
    </font>
    <font>
      <sz val="10"/>
      <color theme="1"/>
      <name val="Arial"/>
      <family val="2"/>
    </font>
    <font>
      <sz val="10"/>
      <color rgb="FF292929"/>
      <name val="Calibri"/>
      <family val="2"/>
      <scheme val="minor"/>
    </font>
    <font>
      <b/>
      <sz val="10"/>
      <color rgb="FF50505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rgb="FF595959"/>
      <name val="Arial Narrow"/>
      <family val="2"/>
    </font>
    <font>
      <sz val="20"/>
      <color theme="1"/>
      <name val="Calibri"/>
      <family val="2"/>
      <scheme val="minor"/>
    </font>
    <font>
      <sz val="20"/>
      <color rgb="FF595959"/>
      <name val="Arial Narrow"/>
      <family val="2"/>
    </font>
    <font>
      <sz val="24"/>
      <color rgb="FF595959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/>
    <xf numFmtId="0" fontId="12" fillId="0" borderId="0" applyNumberFormat="0" applyFill="0" applyBorder="0" applyAlignment="0" applyProtection="0"/>
    <xf numFmtId="0" fontId="3" fillId="0" borderId="0">
      <alignment vertical="center"/>
    </xf>
  </cellStyleXfs>
  <cellXfs count="30">
    <xf numFmtId="0" fontId="0" fillId="0" borderId="0" xfId="0"/>
    <xf numFmtId="0" fontId="0" fillId="0" borderId="0" xfId="0" applyFont="1"/>
    <xf numFmtId="0" fontId="0" fillId="3" borderId="0" xfId="0" applyFont="1" applyFill="1"/>
    <xf numFmtId="0" fontId="0" fillId="3" borderId="0" xfId="0" applyFill="1"/>
    <xf numFmtId="0" fontId="1" fillId="3" borderId="0" xfId="0" applyFont="1" applyFill="1" applyAlignment="1">
      <alignment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/>
    <xf numFmtId="0" fontId="7" fillId="2" borderId="0" xfId="0" applyFont="1" applyFill="1"/>
    <xf numFmtId="0" fontId="8" fillId="2" borderId="0" xfId="0" applyFont="1" applyFill="1"/>
    <xf numFmtId="0" fontId="9" fillId="0" borderId="0" xfId="0" applyFont="1"/>
    <xf numFmtId="0" fontId="10" fillId="2" borderId="0" xfId="0" applyFont="1" applyFill="1"/>
    <xf numFmtId="0" fontId="12" fillId="0" borderId="0" xfId="2"/>
    <xf numFmtId="0" fontId="0" fillId="4" borderId="0" xfId="0" applyFill="1"/>
    <xf numFmtId="0" fontId="13" fillId="0" borderId="0" xfId="0" applyFont="1" applyAlignment="1">
      <alignment horizontal="left" vertical="center" readingOrder="1"/>
    </xf>
    <xf numFmtId="0" fontId="0" fillId="4" borderId="0" xfId="0" applyFont="1" applyFill="1"/>
    <xf numFmtId="0" fontId="1" fillId="4" borderId="0" xfId="0" applyFont="1" applyFill="1" applyAlignment="1">
      <alignment vertical="center"/>
    </xf>
    <xf numFmtId="0" fontId="14" fillId="4" borderId="0" xfId="0" applyFont="1" applyFill="1"/>
    <xf numFmtId="0" fontId="15" fillId="4" borderId="0" xfId="0" applyFont="1" applyFill="1" applyAlignment="1">
      <alignment horizontal="left" vertical="center" readingOrder="1"/>
    </xf>
    <xf numFmtId="0" fontId="14" fillId="4" borderId="0" xfId="0" applyFont="1" applyFill="1" applyAlignment="1">
      <alignment horizontal="left" vertical="top"/>
    </xf>
    <xf numFmtId="0" fontId="14" fillId="0" borderId="0" xfId="0" applyFont="1"/>
    <xf numFmtId="0" fontId="0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0" fillId="0" borderId="0" xfId="0" applyAlignment="1">
      <alignment horizontal="left"/>
    </xf>
    <xf numFmtId="0" fontId="16" fillId="0" borderId="0" xfId="0" applyFont="1" applyAlignment="1">
      <alignment horizontal="left" vertical="center" readingOrder="1"/>
    </xf>
    <xf numFmtId="0" fontId="16" fillId="4" borderId="0" xfId="0" applyFont="1" applyFill="1" applyAlignment="1">
      <alignment horizontal="left" vertical="center" readingOrder="1"/>
    </xf>
    <xf numFmtId="0" fontId="0" fillId="0" borderId="0" xfId="0"/>
    <xf numFmtId="0" fontId="11" fillId="0" borderId="0" xfId="0" applyFont="1"/>
  </cellXfs>
  <cellStyles count="4">
    <cellStyle name="Hyperlink" xfId="2" builtinId="8"/>
    <cellStyle name="Normal" xfId="0" builtinId="0"/>
    <cellStyle name="Normal 2" xfId="1"/>
    <cellStyle name="標準_【印刷不要】 WLTC v1.0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0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10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7.xml"/><Relationship Id="rId2" Type="http://schemas.microsoft.com/office/2011/relationships/chartColorStyle" Target="colors90.xml"/><Relationship Id="rId1" Type="http://schemas.microsoft.com/office/2011/relationships/chartStyle" Target="style90.xml"/></Relationships>
</file>

<file path=xl/charts/_rels/chart10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8.xml"/><Relationship Id="rId2" Type="http://schemas.microsoft.com/office/2011/relationships/chartColorStyle" Target="colors91.xml"/><Relationship Id="rId1" Type="http://schemas.microsoft.com/office/2011/relationships/chartStyle" Target="style91.xml"/></Relationships>
</file>

<file path=xl/charts/_rels/chart1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9.xml"/><Relationship Id="rId2" Type="http://schemas.microsoft.com/office/2011/relationships/chartColorStyle" Target="colors92.xml"/><Relationship Id="rId1" Type="http://schemas.microsoft.com/office/2011/relationships/chartStyle" Target="style92.xml"/></Relationships>
</file>

<file path=xl/charts/_rels/chart10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0.xml"/><Relationship Id="rId2" Type="http://schemas.microsoft.com/office/2011/relationships/chartColorStyle" Target="colors93.xml"/><Relationship Id="rId1" Type="http://schemas.microsoft.com/office/2011/relationships/chartStyle" Target="style93.xml"/></Relationships>
</file>

<file path=xl/charts/_rels/chart107.xml.rels><?xml version="1.0" encoding="UTF-8" standalone="yes"?>
<Relationships xmlns="http://schemas.openxmlformats.org/package/2006/relationships"><Relationship Id="rId2" Type="http://schemas.microsoft.com/office/2011/relationships/chartColorStyle" Target="colors94.xml"/><Relationship Id="rId1" Type="http://schemas.microsoft.com/office/2011/relationships/chartStyle" Target="style94.xml"/></Relationships>
</file>

<file path=xl/charts/_rels/chart10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1.xml"/><Relationship Id="rId2" Type="http://schemas.microsoft.com/office/2011/relationships/chartColorStyle" Target="colors95.xml"/><Relationship Id="rId1" Type="http://schemas.microsoft.com/office/2011/relationships/chartStyle" Target="style95.xml"/></Relationships>
</file>

<file path=xl/charts/_rels/chart10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2.xml"/><Relationship Id="rId2" Type="http://schemas.microsoft.com/office/2011/relationships/chartColorStyle" Target="colors96.xml"/><Relationship Id="rId1" Type="http://schemas.microsoft.com/office/2011/relationships/chartStyle" Target="style96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3.xml"/><Relationship Id="rId2" Type="http://schemas.microsoft.com/office/2011/relationships/chartColorStyle" Target="colors97.xml"/><Relationship Id="rId1" Type="http://schemas.microsoft.com/office/2011/relationships/chartStyle" Target="style97.xml"/></Relationships>
</file>

<file path=xl/charts/_rels/chart1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4.xml"/><Relationship Id="rId2" Type="http://schemas.microsoft.com/office/2011/relationships/chartColorStyle" Target="colors98.xml"/><Relationship Id="rId1" Type="http://schemas.microsoft.com/office/2011/relationships/chartStyle" Target="style98.xml"/></Relationships>
</file>

<file path=xl/charts/_rels/chart1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5.xml"/><Relationship Id="rId2" Type="http://schemas.microsoft.com/office/2011/relationships/chartColorStyle" Target="colors99.xml"/><Relationship Id="rId1" Type="http://schemas.microsoft.com/office/2011/relationships/chartStyle" Target="style99.xml"/></Relationships>
</file>

<file path=xl/charts/_rels/chart1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6.xml"/><Relationship Id="rId2" Type="http://schemas.microsoft.com/office/2011/relationships/chartColorStyle" Target="colors100.xml"/><Relationship Id="rId1" Type="http://schemas.microsoft.com/office/2011/relationships/chartStyle" Target="style100.xml"/></Relationships>
</file>

<file path=xl/charts/_rels/chart1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7.xml"/><Relationship Id="rId2" Type="http://schemas.microsoft.com/office/2011/relationships/chartColorStyle" Target="colors101.xml"/><Relationship Id="rId1" Type="http://schemas.microsoft.com/office/2011/relationships/chartStyle" Target="style101.xml"/></Relationships>
</file>

<file path=xl/charts/_rels/chart115.xml.rels><?xml version="1.0" encoding="UTF-8" standalone="yes"?>
<Relationships xmlns="http://schemas.openxmlformats.org/package/2006/relationships"><Relationship Id="rId2" Type="http://schemas.microsoft.com/office/2011/relationships/chartColorStyle" Target="colors102.xml"/><Relationship Id="rId1" Type="http://schemas.microsoft.com/office/2011/relationships/chartStyle" Target="style102.xml"/></Relationships>
</file>

<file path=xl/charts/_rels/chart1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8.xml"/><Relationship Id="rId2" Type="http://schemas.microsoft.com/office/2011/relationships/chartColorStyle" Target="colors103.xml"/><Relationship Id="rId1" Type="http://schemas.microsoft.com/office/2011/relationships/chartStyle" Target="style103.xml"/></Relationships>
</file>

<file path=xl/charts/_rels/chart117.xml.rels><?xml version="1.0" encoding="UTF-8" standalone="yes"?>
<Relationships xmlns="http://schemas.openxmlformats.org/package/2006/relationships"><Relationship Id="rId2" Type="http://schemas.microsoft.com/office/2011/relationships/chartColorStyle" Target="colors104.xml"/><Relationship Id="rId1" Type="http://schemas.microsoft.com/office/2011/relationships/chartStyle" Target="style104.xml"/></Relationships>
</file>

<file path=xl/charts/_rels/chart118.xml.rels><?xml version="1.0" encoding="UTF-8" standalone="yes"?>
<Relationships xmlns="http://schemas.openxmlformats.org/package/2006/relationships"><Relationship Id="rId2" Type="http://schemas.microsoft.com/office/2011/relationships/chartColorStyle" Target="colors105.xml"/><Relationship Id="rId1" Type="http://schemas.microsoft.com/office/2011/relationships/chartStyle" Target="style105.xml"/></Relationships>
</file>

<file path=xl/charts/_rels/chart119.xml.rels><?xml version="1.0" encoding="UTF-8" standalone="yes"?>
<Relationships xmlns="http://schemas.openxmlformats.org/package/2006/relationships"><Relationship Id="rId2" Type="http://schemas.microsoft.com/office/2011/relationships/chartColorStyle" Target="colors106.xml"/><Relationship Id="rId1" Type="http://schemas.microsoft.com/office/2011/relationships/chartStyle" Target="style10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9.xml"/><Relationship Id="rId2" Type="http://schemas.microsoft.com/office/2011/relationships/chartColorStyle" Target="colors107.xml"/><Relationship Id="rId1" Type="http://schemas.microsoft.com/office/2011/relationships/chartStyle" Target="style107.xml"/></Relationships>
</file>

<file path=xl/charts/_rels/chart1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0.xml"/><Relationship Id="rId2" Type="http://schemas.microsoft.com/office/2011/relationships/chartColorStyle" Target="colors108.xml"/><Relationship Id="rId1" Type="http://schemas.microsoft.com/office/2011/relationships/chartStyle" Target="style108.xml"/></Relationships>
</file>

<file path=xl/charts/_rels/chart1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1.xml"/><Relationship Id="rId2" Type="http://schemas.microsoft.com/office/2011/relationships/chartColorStyle" Target="colors109.xml"/><Relationship Id="rId1" Type="http://schemas.microsoft.com/office/2011/relationships/chartStyle" Target="style109.xml"/></Relationships>
</file>

<file path=xl/charts/_rels/chart1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2.xml"/><Relationship Id="rId2" Type="http://schemas.microsoft.com/office/2011/relationships/chartColorStyle" Target="colors110.xml"/><Relationship Id="rId1" Type="http://schemas.microsoft.com/office/2011/relationships/chartStyle" Target="style110.xml"/></Relationships>
</file>

<file path=xl/charts/_rels/chart1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3.xml"/><Relationship Id="rId2" Type="http://schemas.microsoft.com/office/2011/relationships/chartColorStyle" Target="colors111.xml"/><Relationship Id="rId1" Type="http://schemas.microsoft.com/office/2011/relationships/chartStyle" Target="style111.xml"/></Relationships>
</file>

<file path=xl/charts/_rels/chart1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4.xml"/><Relationship Id="rId2" Type="http://schemas.microsoft.com/office/2011/relationships/chartColorStyle" Target="colors112.xml"/><Relationship Id="rId1" Type="http://schemas.microsoft.com/office/2011/relationships/chartStyle" Target="style112.xml"/></Relationships>
</file>

<file path=xl/charts/_rels/chart1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5.xml"/><Relationship Id="rId2" Type="http://schemas.microsoft.com/office/2011/relationships/chartColorStyle" Target="colors113.xml"/><Relationship Id="rId1" Type="http://schemas.microsoft.com/office/2011/relationships/chartStyle" Target="style113.xml"/></Relationships>
</file>

<file path=xl/charts/_rels/chart127.xml.rels><?xml version="1.0" encoding="UTF-8" standalone="yes"?>
<Relationships xmlns="http://schemas.openxmlformats.org/package/2006/relationships"><Relationship Id="rId2" Type="http://schemas.microsoft.com/office/2011/relationships/chartColorStyle" Target="colors114.xml"/><Relationship Id="rId1" Type="http://schemas.microsoft.com/office/2011/relationships/chartStyle" Target="style114.xml"/></Relationships>
</file>

<file path=xl/charts/_rels/chart1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6.xml"/><Relationship Id="rId2" Type="http://schemas.microsoft.com/office/2011/relationships/chartColorStyle" Target="colors115.xml"/><Relationship Id="rId1" Type="http://schemas.microsoft.com/office/2011/relationships/chartStyle" Target="style115.xml"/></Relationships>
</file>

<file path=xl/charts/_rels/chart129.xml.rels><?xml version="1.0" encoding="UTF-8" standalone="yes"?>
<Relationships xmlns="http://schemas.openxmlformats.org/package/2006/relationships"><Relationship Id="rId2" Type="http://schemas.microsoft.com/office/2011/relationships/chartColorStyle" Target="colors116.xml"/><Relationship Id="rId1" Type="http://schemas.microsoft.com/office/2011/relationships/chartStyle" Target="style116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30.xml.rels><?xml version="1.0" encoding="UTF-8" standalone="yes"?>
<Relationships xmlns="http://schemas.openxmlformats.org/package/2006/relationships"><Relationship Id="rId2" Type="http://schemas.microsoft.com/office/2011/relationships/chartColorStyle" Target="colors117.xml"/><Relationship Id="rId1" Type="http://schemas.microsoft.com/office/2011/relationships/chartStyle" Target="style117.xml"/></Relationships>
</file>

<file path=xl/charts/_rels/chart131.xml.rels><?xml version="1.0" encoding="UTF-8" standalone="yes"?>
<Relationships xmlns="http://schemas.openxmlformats.org/package/2006/relationships"><Relationship Id="rId2" Type="http://schemas.microsoft.com/office/2011/relationships/chartColorStyle" Target="colors118.xml"/><Relationship Id="rId1" Type="http://schemas.microsoft.com/office/2011/relationships/chartStyle" Target="style118.xml"/></Relationships>
</file>

<file path=xl/charts/_rels/chart1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7.xml"/><Relationship Id="rId2" Type="http://schemas.microsoft.com/office/2011/relationships/chartColorStyle" Target="colors119.xml"/><Relationship Id="rId1" Type="http://schemas.microsoft.com/office/2011/relationships/chartStyle" Target="style119.xml"/></Relationships>
</file>

<file path=xl/charts/_rels/chart1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8.xml"/><Relationship Id="rId2" Type="http://schemas.microsoft.com/office/2011/relationships/chartColorStyle" Target="colors120.xml"/><Relationship Id="rId1" Type="http://schemas.microsoft.com/office/2011/relationships/chartStyle" Target="style120.xml"/></Relationships>
</file>

<file path=xl/charts/_rels/chart1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9.xml"/><Relationship Id="rId2" Type="http://schemas.microsoft.com/office/2011/relationships/chartColorStyle" Target="colors121.xml"/><Relationship Id="rId1" Type="http://schemas.microsoft.com/office/2011/relationships/chartStyle" Target="style121.xml"/></Relationships>
</file>

<file path=xl/charts/_rels/chart1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0.xml"/><Relationship Id="rId2" Type="http://schemas.microsoft.com/office/2011/relationships/chartColorStyle" Target="colors122.xml"/><Relationship Id="rId1" Type="http://schemas.microsoft.com/office/2011/relationships/chartStyle" Target="style122.xml"/></Relationships>
</file>

<file path=xl/charts/_rels/chart1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1.xml"/><Relationship Id="rId2" Type="http://schemas.microsoft.com/office/2011/relationships/chartColorStyle" Target="colors123.xml"/><Relationship Id="rId1" Type="http://schemas.microsoft.com/office/2011/relationships/chartStyle" Target="style123.xml"/></Relationships>
</file>

<file path=xl/charts/_rels/chart1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2.xml"/><Relationship Id="rId2" Type="http://schemas.microsoft.com/office/2011/relationships/chartColorStyle" Target="colors124.xml"/><Relationship Id="rId1" Type="http://schemas.microsoft.com/office/2011/relationships/chartStyle" Target="style124.xml"/></Relationships>
</file>

<file path=xl/charts/_rels/chart1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3.xml"/><Relationship Id="rId2" Type="http://schemas.microsoft.com/office/2011/relationships/chartColorStyle" Target="colors125.xml"/><Relationship Id="rId1" Type="http://schemas.microsoft.com/office/2011/relationships/chartStyle" Target="style125.xml"/></Relationships>
</file>

<file path=xl/charts/_rels/chart139.xml.rels><?xml version="1.0" encoding="UTF-8" standalone="yes"?>
<Relationships xmlns="http://schemas.openxmlformats.org/package/2006/relationships"><Relationship Id="rId2" Type="http://schemas.microsoft.com/office/2011/relationships/chartColorStyle" Target="colors126.xml"/><Relationship Id="rId1" Type="http://schemas.microsoft.com/office/2011/relationships/chartStyle" Target="style12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4.xml"/><Relationship Id="rId2" Type="http://schemas.microsoft.com/office/2011/relationships/chartColorStyle" Target="colors127.xml"/><Relationship Id="rId1" Type="http://schemas.microsoft.com/office/2011/relationships/chartStyle" Target="style127.xml"/></Relationships>
</file>

<file path=xl/charts/_rels/chart141.xml.rels><?xml version="1.0" encoding="UTF-8" standalone="yes"?>
<Relationships xmlns="http://schemas.openxmlformats.org/package/2006/relationships"><Relationship Id="rId2" Type="http://schemas.microsoft.com/office/2011/relationships/chartColorStyle" Target="colors128.xml"/><Relationship Id="rId1" Type="http://schemas.microsoft.com/office/2011/relationships/chartStyle" Target="style128.xml"/></Relationships>
</file>

<file path=xl/charts/_rels/chart142.xml.rels><?xml version="1.0" encoding="UTF-8" standalone="yes"?>
<Relationships xmlns="http://schemas.openxmlformats.org/package/2006/relationships"><Relationship Id="rId2" Type="http://schemas.microsoft.com/office/2011/relationships/chartColorStyle" Target="colors129.xml"/><Relationship Id="rId1" Type="http://schemas.microsoft.com/office/2011/relationships/chartStyle" Target="style129.xml"/></Relationships>
</file>

<file path=xl/charts/_rels/chart143.xml.rels><?xml version="1.0" encoding="UTF-8" standalone="yes"?>
<Relationships xmlns="http://schemas.openxmlformats.org/package/2006/relationships"><Relationship Id="rId2" Type="http://schemas.microsoft.com/office/2011/relationships/chartColorStyle" Target="colors130.xml"/><Relationship Id="rId1" Type="http://schemas.microsoft.com/office/2011/relationships/chartStyle" Target="style130.xml"/></Relationships>
</file>

<file path=xl/charts/_rels/chart1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5.xml"/><Relationship Id="rId2" Type="http://schemas.microsoft.com/office/2011/relationships/chartColorStyle" Target="colors131.xml"/><Relationship Id="rId1" Type="http://schemas.microsoft.com/office/2011/relationships/chartStyle" Target="style131.xml"/></Relationships>
</file>

<file path=xl/charts/_rels/chart1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6.xml"/><Relationship Id="rId2" Type="http://schemas.microsoft.com/office/2011/relationships/chartColorStyle" Target="colors132.xml"/><Relationship Id="rId1" Type="http://schemas.microsoft.com/office/2011/relationships/chartStyle" Target="style132.xml"/></Relationships>
</file>

<file path=xl/charts/_rels/chart1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7.xml"/><Relationship Id="rId2" Type="http://schemas.microsoft.com/office/2011/relationships/chartColorStyle" Target="colors133.xml"/><Relationship Id="rId1" Type="http://schemas.microsoft.com/office/2011/relationships/chartStyle" Target="style133.xml"/></Relationships>
</file>

<file path=xl/charts/_rels/chart1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8.xml"/><Relationship Id="rId2" Type="http://schemas.microsoft.com/office/2011/relationships/chartColorStyle" Target="colors134.xml"/><Relationship Id="rId1" Type="http://schemas.microsoft.com/office/2011/relationships/chartStyle" Target="style134.xml"/></Relationships>
</file>

<file path=xl/charts/_rels/chart1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9.xml"/><Relationship Id="rId2" Type="http://schemas.microsoft.com/office/2011/relationships/chartColorStyle" Target="colors135.xml"/><Relationship Id="rId1" Type="http://schemas.microsoft.com/office/2011/relationships/chartStyle" Target="style135.xml"/></Relationships>
</file>

<file path=xl/charts/_rels/chart1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0.xml"/><Relationship Id="rId2" Type="http://schemas.microsoft.com/office/2011/relationships/chartColorStyle" Target="colors136.xml"/><Relationship Id="rId1" Type="http://schemas.microsoft.com/office/2011/relationships/chartStyle" Target="style136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1.xml"/><Relationship Id="rId2" Type="http://schemas.microsoft.com/office/2011/relationships/chartColorStyle" Target="colors137.xml"/><Relationship Id="rId1" Type="http://schemas.microsoft.com/office/2011/relationships/chartStyle" Target="style137.xml"/></Relationships>
</file>

<file path=xl/charts/_rels/chart151.xml.rels><?xml version="1.0" encoding="UTF-8" standalone="yes"?>
<Relationships xmlns="http://schemas.openxmlformats.org/package/2006/relationships"><Relationship Id="rId2" Type="http://schemas.microsoft.com/office/2011/relationships/chartColorStyle" Target="colors138.xml"/><Relationship Id="rId1" Type="http://schemas.microsoft.com/office/2011/relationships/chartStyle" Target="style138.xml"/></Relationships>
</file>

<file path=xl/charts/_rels/chart1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2.xml"/><Relationship Id="rId2" Type="http://schemas.microsoft.com/office/2011/relationships/chartColorStyle" Target="colors139.xml"/><Relationship Id="rId1" Type="http://schemas.microsoft.com/office/2011/relationships/chartStyle" Target="style139.xml"/></Relationships>
</file>

<file path=xl/charts/_rels/chart153.xml.rels><?xml version="1.0" encoding="UTF-8" standalone="yes"?>
<Relationships xmlns="http://schemas.openxmlformats.org/package/2006/relationships"><Relationship Id="rId2" Type="http://schemas.microsoft.com/office/2011/relationships/chartColorStyle" Target="colors140.xml"/><Relationship Id="rId1" Type="http://schemas.microsoft.com/office/2011/relationships/chartStyle" Target="style140.xml"/></Relationships>
</file>

<file path=xl/charts/_rels/chart154.xml.rels><?xml version="1.0" encoding="UTF-8" standalone="yes"?>
<Relationships xmlns="http://schemas.openxmlformats.org/package/2006/relationships"><Relationship Id="rId2" Type="http://schemas.microsoft.com/office/2011/relationships/chartColorStyle" Target="colors141.xml"/><Relationship Id="rId1" Type="http://schemas.microsoft.com/office/2011/relationships/chartStyle" Target="style141.xml"/></Relationships>
</file>

<file path=xl/charts/_rels/chart155.xml.rels><?xml version="1.0" encoding="UTF-8" standalone="yes"?>
<Relationships xmlns="http://schemas.openxmlformats.org/package/2006/relationships"><Relationship Id="rId2" Type="http://schemas.microsoft.com/office/2011/relationships/chartColorStyle" Target="colors142.xml"/><Relationship Id="rId1" Type="http://schemas.microsoft.com/office/2011/relationships/chartStyle" Target="style142.xml"/></Relationships>
</file>

<file path=xl/charts/_rels/chart1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3.xml"/><Relationship Id="rId2" Type="http://schemas.microsoft.com/office/2011/relationships/chartColorStyle" Target="colors143.xml"/><Relationship Id="rId1" Type="http://schemas.microsoft.com/office/2011/relationships/chartStyle" Target="style143.xml"/></Relationships>
</file>

<file path=xl/charts/_rels/chart1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4.xml"/><Relationship Id="rId2" Type="http://schemas.microsoft.com/office/2011/relationships/chartColorStyle" Target="colors144.xml"/><Relationship Id="rId1" Type="http://schemas.microsoft.com/office/2011/relationships/chartStyle" Target="style144.xml"/></Relationships>
</file>

<file path=xl/charts/_rels/chart1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5.xml"/><Relationship Id="rId2" Type="http://schemas.microsoft.com/office/2011/relationships/chartColorStyle" Target="colors145.xml"/><Relationship Id="rId1" Type="http://schemas.microsoft.com/office/2011/relationships/chartStyle" Target="style145.xml"/></Relationships>
</file>

<file path=xl/charts/_rels/chart1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6.xml"/><Relationship Id="rId2" Type="http://schemas.microsoft.com/office/2011/relationships/chartColorStyle" Target="colors146.xml"/><Relationship Id="rId1" Type="http://schemas.microsoft.com/office/2011/relationships/chartStyle" Target="style14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7.xml"/><Relationship Id="rId2" Type="http://schemas.microsoft.com/office/2011/relationships/chartColorStyle" Target="colors147.xml"/><Relationship Id="rId1" Type="http://schemas.microsoft.com/office/2011/relationships/chartStyle" Target="style147.xml"/></Relationships>
</file>

<file path=xl/charts/_rels/chart1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8.xml"/><Relationship Id="rId2" Type="http://schemas.microsoft.com/office/2011/relationships/chartColorStyle" Target="colors148.xml"/><Relationship Id="rId1" Type="http://schemas.microsoft.com/office/2011/relationships/chartStyle" Target="style148.xml"/></Relationships>
</file>

<file path=xl/charts/_rels/chart1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9.xml"/><Relationship Id="rId2" Type="http://schemas.microsoft.com/office/2011/relationships/chartColorStyle" Target="colors149.xml"/><Relationship Id="rId1" Type="http://schemas.microsoft.com/office/2011/relationships/chartStyle" Target="style149.xml"/></Relationships>
</file>

<file path=xl/charts/_rels/chart163.xml.rels><?xml version="1.0" encoding="UTF-8" standalone="yes"?>
<Relationships xmlns="http://schemas.openxmlformats.org/package/2006/relationships"><Relationship Id="rId2" Type="http://schemas.microsoft.com/office/2011/relationships/chartColorStyle" Target="colors150.xml"/><Relationship Id="rId1" Type="http://schemas.microsoft.com/office/2011/relationships/chartStyle" Target="style150.xml"/></Relationships>
</file>

<file path=xl/charts/_rels/chart1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0.xml"/><Relationship Id="rId2" Type="http://schemas.microsoft.com/office/2011/relationships/chartColorStyle" Target="colors151.xml"/><Relationship Id="rId1" Type="http://schemas.microsoft.com/office/2011/relationships/chartStyle" Target="style151.xml"/></Relationships>
</file>

<file path=xl/charts/_rels/chart165.xml.rels><?xml version="1.0" encoding="UTF-8" standalone="yes"?>
<Relationships xmlns="http://schemas.openxmlformats.org/package/2006/relationships"><Relationship Id="rId2" Type="http://schemas.microsoft.com/office/2011/relationships/chartColorStyle" Target="colors152.xml"/><Relationship Id="rId1" Type="http://schemas.microsoft.com/office/2011/relationships/chartStyle" Target="style152.xml"/></Relationships>
</file>

<file path=xl/charts/_rels/chart166.xml.rels><?xml version="1.0" encoding="UTF-8" standalone="yes"?>
<Relationships xmlns="http://schemas.openxmlformats.org/package/2006/relationships"><Relationship Id="rId2" Type="http://schemas.microsoft.com/office/2011/relationships/chartColorStyle" Target="colors153.xml"/><Relationship Id="rId1" Type="http://schemas.microsoft.com/office/2011/relationships/chartStyle" Target="style153.xml"/></Relationships>
</file>

<file path=xl/charts/_rels/chart167.xml.rels><?xml version="1.0" encoding="UTF-8" standalone="yes"?>
<Relationships xmlns="http://schemas.openxmlformats.org/package/2006/relationships"><Relationship Id="rId2" Type="http://schemas.microsoft.com/office/2011/relationships/chartColorStyle" Target="colors154.xml"/><Relationship Id="rId1" Type="http://schemas.microsoft.com/office/2011/relationships/chartStyle" Target="style154.xml"/></Relationships>
</file>

<file path=xl/charts/_rels/chart1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1.xml"/><Relationship Id="rId2" Type="http://schemas.microsoft.com/office/2011/relationships/chartColorStyle" Target="colors155.xml"/><Relationship Id="rId1" Type="http://schemas.microsoft.com/office/2011/relationships/chartStyle" Target="style155.xml"/></Relationships>
</file>

<file path=xl/charts/_rels/chart1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2.xml"/><Relationship Id="rId2" Type="http://schemas.microsoft.com/office/2011/relationships/chartColorStyle" Target="colors156.xml"/><Relationship Id="rId1" Type="http://schemas.microsoft.com/office/2011/relationships/chartStyle" Target="style15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3.xml"/><Relationship Id="rId2" Type="http://schemas.microsoft.com/office/2011/relationships/chartColorStyle" Target="colors157.xml"/><Relationship Id="rId1" Type="http://schemas.microsoft.com/office/2011/relationships/chartStyle" Target="style157.xml"/></Relationships>
</file>

<file path=xl/charts/_rels/chart1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4.xml"/><Relationship Id="rId2" Type="http://schemas.microsoft.com/office/2011/relationships/chartColorStyle" Target="colors158.xml"/><Relationship Id="rId1" Type="http://schemas.microsoft.com/office/2011/relationships/chartStyle" Target="style158.xml"/></Relationships>
</file>

<file path=xl/charts/_rels/chart1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5.xml"/><Relationship Id="rId2" Type="http://schemas.microsoft.com/office/2011/relationships/chartColorStyle" Target="colors159.xml"/><Relationship Id="rId1" Type="http://schemas.microsoft.com/office/2011/relationships/chartStyle" Target="style159.xml"/></Relationships>
</file>

<file path=xl/charts/_rels/chart1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6.xml"/><Relationship Id="rId2" Type="http://schemas.microsoft.com/office/2011/relationships/chartColorStyle" Target="colors160.xml"/><Relationship Id="rId1" Type="http://schemas.microsoft.com/office/2011/relationships/chartStyle" Target="style160.xml"/></Relationships>
</file>

<file path=xl/charts/_rels/chart1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7.xml"/><Relationship Id="rId2" Type="http://schemas.microsoft.com/office/2011/relationships/chartColorStyle" Target="colors161.xml"/><Relationship Id="rId1" Type="http://schemas.microsoft.com/office/2011/relationships/chartStyle" Target="style161.xml"/></Relationships>
</file>

<file path=xl/charts/_rels/chart175.xml.rels><?xml version="1.0" encoding="UTF-8" standalone="yes"?>
<Relationships xmlns="http://schemas.openxmlformats.org/package/2006/relationships"><Relationship Id="rId2" Type="http://schemas.microsoft.com/office/2011/relationships/chartColorStyle" Target="colors162.xml"/><Relationship Id="rId1" Type="http://schemas.microsoft.com/office/2011/relationships/chartStyle" Target="style162.xml"/></Relationships>
</file>

<file path=xl/charts/_rels/chart1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8.xml"/><Relationship Id="rId2" Type="http://schemas.microsoft.com/office/2011/relationships/chartColorStyle" Target="colors163.xml"/><Relationship Id="rId1" Type="http://schemas.microsoft.com/office/2011/relationships/chartStyle" Target="style163.xml"/></Relationships>
</file>

<file path=xl/charts/_rels/chart177.xml.rels><?xml version="1.0" encoding="UTF-8" standalone="yes"?>
<Relationships xmlns="http://schemas.openxmlformats.org/package/2006/relationships"><Relationship Id="rId2" Type="http://schemas.microsoft.com/office/2011/relationships/chartColorStyle" Target="colors164.xml"/><Relationship Id="rId1" Type="http://schemas.microsoft.com/office/2011/relationships/chartStyle" Target="style164.xml"/></Relationships>
</file>

<file path=xl/charts/_rels/chart178.xml.rels><?xml version="1.0" encoding="UTF-8" standalone="yes"?>
<Relationships xmlns="http://schemas.openxmlformats.org/package/2006/relationships"><Relationship Id="rId2" Type="http://schemas.microsoft.com/office/2011/relationships/chartColorStyle" Target="colors165.xml"/><Relationship Id="rId1" Type="http://schemas.microsoft.com/office/2011/relationships/chartStyle" Target="style165.xml"/></Relationships>
</file>

<file path=xl/charts/_rels/chart179.xml.rels><?xml version="1.0" encoding="UTF-8" standalone="yes"?>
<Relationships xmlns="http://schemas.openxmlformats.org/package/2006/relationships"><Relationship Id="rId2" Type="http://schemas.microsoft.com/office/2011/relationships/chartColorStyle" Target="colors166.xml"/><Relationship Id="rId1" Type="http://schemas.microsoft.com/office/2011/relationships/chartStyle" Target="style166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9.xml"/><Relationship Id="rId2" Type="http://schemas.microsoft.com/office/2011/relationships/chartColorStyle" Target="colors167.xml"/><Relationship Id="rId1" Type="http://schemas.microsoft.com/office/2011/relationships/chartStyle" Target="style167.xml"/></Relationships>
</file>

<file path=xl/charts/_rels/chart1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0.xml"/><Relationship Id="rId2" Type="http://schemas.microsoft.com/office/2011/relationships/chartColorStyle" Target="colors168.xml"/><Relationship Id="rId1" Type="http://schemas.microsoft.com/office/2011/relationships/chartStyle" Target="style168.xml"/></Relationships>
</file>

<file path=xl/charts/_rels/chart18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1.xml"/><Relationship Id="rId2" Type="http://schemas.microsoft.com/office/2011/relationships/chartColorStyle" Target="colors169.xml"/><Relationship Id="rId1" Type="http://schemas.microsoft.com/office/2011/relationships/chartStyle" Target="style169.xml"/></Relationships>
</file>

<file path=xl/charts/_rels/chart18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2.xml"/><Relationship Id="rId2" Type="http://schemas.microsoft.com/office/2011/relationships/chartColorStyle" Target="colors170.xml"/><Relationship Id="rId1" Type="http://schemas.microsoft.com/office/2011/relationships/chartStyle" Target="style170.xml"/></Relationships>
</file>

<file path=xl/charts/_rels/chart18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3.xml"/><Relationship Id="rId2" Type="http://schemas.microsoft.com/office/2011/relationships/chartColorStyle" Target="colors171.xml"/><Relationship Id="rId1" Type="http://schemas.microsoft.com/office/2011/relationships/chartStyle" Target="style171.xml"/></Relationships>
</file>

<file path=xl/charts/_rels/chart18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4.xml"/><Relationship Id="rId2" Type="http://schemas.microsoft.com/office/2011/relationships/chartColorStyle" Target="colors172.xml"/><Relationship Id="rId1" Type="http://schemas.microsoft.com/office/2011/relationships/chartStyle" Target="style172.xml"/></Relationships>
</file>

<file path=xl/charts/_rels/chart18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5.xml"/><Relationship Id="rId2" Type="http://schemas.microsoft.com/office/2011/relationships/chartColorStyle" Target="colors173.xml"/><Relationship Id="rId1" Type="http://schemas.microsoft.com/office/2011/relationships/chartStyle" Target="style173.xml"/></Relationships>
</file>

<file path=xl/charts/_rels/chart187.xml.rels><?xml version="1.0" encoding="UTF-8" standalone="yes"?>
<Relationships xmlns="http://schemas.openxmlformats.org/package/2006/relationships"><Relationship Id="rId2" Type="http://schemas.microsoft.com/office/2011/relationships/chartColorStyle" Target="colors174.xml"/><Relationship Id="rId1" Type="http://schemas.microsoft.com/office/2011/relationships/chartStyle" Target="style174.xml"/></Relationships>
</file>

<file path=xl/charts/_rels/chart18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6.xml"/><Relationship Id="rId2" Type="http://schemas.microsoft.com/office/2011/relationships/chartColorStyle" Target="colors175.xml"/><Relationship Id="rId1" Type="http://schemas.microsoft.com/office/2011/relationships/chartStyle" Target="style175.xml"/></Relationships>
</file>

<file path=xl/charts/_rels/chart189.xml.rels><?xml version="1.0" encoding="UTF-8" standalone="yes"?>
<Relationships xmlns="http://schemas.openxmlformats.org/package/2006/relationships"><Relationship Id="rId2" Type="http://schemas.microsoft.com/office/2011/relationships/chartColorStyle" Target="colors176.xml"/><Relationship Id="rId1" Type="http://schemas.microsoft.com/office/2011/relationships/chartStyle" Target="style176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190.xml.rels><?xml version="1.0" encoding="UTF-8" standalone="yes"?>
<Relationships xmlns="http://schemas.openxmlformats.org/package/2006/relationships"><Relationship Id="rId2" Type="http://schemas.microsoft.com/office/2011/relationships/chartColorStyle" Target="colors177.xml"/><Relationship Id="rId1" Type="http://schemas.microsoft.com/office/2011/relationships/chartStyle" Target="style177.xml"/></Relationships>
</file>

<file path=xl/charts/_rels/chart191.xml.rels><?xml version="1.0" encoding="UTF-8" standalone="yes"?>
<Relationships xmlns="http://schemas.openxmlformats.org/package/2006/relationships"><Relationship Id="rId2" Type="http://schemas.microsoft.com/office/2011/relationships/chartColorStyle" Target="colors178.xml"/><Relationship Id="rId1" Type="http://schemas.microsoft.com/office/2011/relationships/chartStyle" Target="style178.xml"/></Relationships>
</file>

<file path=xl/charts/_rels/chart1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7.xml"/><Relationship Id="rId2" Type="http://schemas.microsoft.com/office/2011/relationships/chartColorStyle" Target="colors179.xml"/><Relationship Id="rId1" Type="http://schemas.microsoft.com/office/2011/relationships/chartStyle" Target="style179.xml"/></Relationships>
</file>

<file path=xl/charts/_rels/chart19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8.xml"/><Relationship Id="rId2" Type="http://schemas.microsoft.com/office/2011/relationships/chartColorStyle" Target="colors180.xml"/><Relationship Id="rId1" Type="http://schemas.microsoft.com/office/2011/relationships/chartStyle" Target="style180.xml"/></Relationships>
</file>

<file path=xl/charts/_rels/chart1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9.xml"/><Relationship Id="rId2" Type="http://schemas.microsoft.com/office/2011/relationships/chartColorStyle" Target="colors181.xml"/><Relationship Id="rId1" Type="http://schemas.microsoft.com/office/2011/relationships/chartStyle" Target="style181.xml"/></Relationships>
</file>

<file path=xl/charts/_rels/chart1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0.xml"/><Relationship Id="rId2" Type="http://schemas.microsoft.com/office/2011/relationships/chartColorStyle" Target="colors182.xml"/><Relationship Id="rId1" Type="http://schemas.microsoft.com/office/2011/relationships/chartStyle" Target="style182.xml"/></Relationships>
</file>

<file path=xl/charts/_rels/chart19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1.xml"/><Relationship Id="rId2" Type="http://schemas.microsoft.com/office/2011/relationships/chartColorStyle" Target="colors183.xml"/><Relationship Id="rId1" Type="http://schemas.microsoft.com/office/2011/relationships/chartStyle" Target="style183.xml"/></Relationships>
</file>

<file path=xl/charts/_rels/chart19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2.xml"/><Relationship Id="rId2" Type="http://schemas.microsoft.com/office/2011/relationships/chartColorStyle" Target="colors184.xml"/><Relationship Id="rId1" Type="http://schemas.microsoft.com/office/2011/relationships/chartStyle" Target="style184.xml"/></Relationships>
</file>

<file path=xl/charts/_rels/chart19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3.xml"/><Relationship Id="rId2" Type="http://schemas.microsoft.com/office/2011/relationships/chartColorStyle" Target="colors185.xml"/><Relationship Id="rId1" Type="http://schemas.microsoft.com/office/2011/relationships/chartStyle" Target="style185.xml"/></Relationships>
</file>

<file path=xl/charts/_rels/chart199.xml.rels><?xml version="1.0" encoding="UTF-8" standalone="yes"?>
<Relationships xmlns="http://schemas.openxmlformats.org/package/2006/relationships"><Relationship Id="rId2" Type="http://schemas.microsoft.com/office/2011/relationships/chartColorStyle" Target="colors186.xml"/><Relationship Id="rId1" Type="http://schemas.microsoft.com/office/2011/relationships/chartStyle" Target="style18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0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4.xml"/><Relationship Id="rId2" Type="http://schemas.microsoft.com/office/2011/relationships/chartColorStyle" Target="colors187.xml"/><Relationship Id="rId1" Type="http://schemas.microsoft.com/office/2011/relationships/chartStyle" Target="style187.xml"/></Relationships>
</file>

<file path=xl/charts/_rels/chart201.xml.rels><?xml version="1.0" encoding="UTF-8" standalone="yes"?>
<Relationships xmlns="http://schemas.openxmlformats.org/package/2006/relationships"><Relationship Id="rId2" Type="http://schemas.microsoft.com/office/2011/relationships/chartColorStyle" Target="colors188.xml"/><Relationship Id="rId1" Type="http://schemas.microsoft.com/office/2011/relationships/chartStyle" Target="style188.xml"/></Relationships>
</file>

<file path=xl/charts/_rels/chart202.xml.rels><?xml version="1.0" encoding="UTF-8" standalone="yes"?>
<Relationships xmlns="http://schemas.openxmlformats.org/package/2006/relationships"><Relationship Id="rId2" Type="http://schemas.microsoft.com/office/2011/relationships/chartColorStyle" Target="colors189.xml"/><Relationship Id="rId1" Type="http://schemas.microsoft.com/office/2011/relationships/chartStyle" Target="style189.xml"/></Relationships>
</file>

<file path=xl/charts/_rels/chart20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5.xml"/><Relationship Id="rId2" Type="http://schemas.microsoft.com/office/2011/relationships/chartColorStyle" Target="colors190.xml"/><Relationship Id="rId1" Type="http://schemas.microsoft.com/office/2011/relationships/chartStyle" Target="style19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8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7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8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9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9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85.xml"/><Relationship Id="rId1" Type="http://schemas.microsoft.com/office/2011/relationships/chartStyle" Target="style85.xml"/></Relationships>
</file>

<file path=xl/charts/_rels/chart9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86.xml"/><Relationship Id="rId1" Type="http://schemas.microsoft.com/office/2011/relationships/chartStyle" Target="style86.xml"/></Relationships>
</file>

<file path=xl/charts/_rels/chart93.xml.rels><?xml version="1.0" encoding="UTF-8" standalone="yes"?>
<Relationships xmlns="http://schemas.openxmlformats.org/package/2006/relationships"><Relationship Id="rId2" Type="http://schemas.microsoft.com/office/2011/relationships/chartColorStyle" Target="colors87.xml"/><Relationship Id="rId1" Type="http://schemas.microsoft.com/office/2011/relationships/chartStyle" Target="style87.xml"/></Relationships>
</file>

<file path=xl/charts/_rels/chart9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88.xml"/><Relationship Id="rId1" Type="http://schemas.microsoft.com/office/2011/relationships/chartStyle" Target="style88.xml"/></Relationships>
</file>

<file path=xl/charts/_rels/chart9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89.xml"/><Relationship Id="rId1" Type="http://schemas.microsoft.com/office/2011/relationships/chartStyle" Target="style89.xml"/></Relationships>
</file>

<file path=xl/charts/_rels/chart9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9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8-480F-B556-2D6FB37DA9B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8-480F-B556-2D6FB37DA9B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48-480F-B556-2D6FB37DA9B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48-480F-B556-2D6FB37DA9B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48-480F-B556-2D6FB37DA9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48-480F-B556-2D6FB37DA9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48-480F-B556-2D6FB37DA9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48-480F-B556-2D6FB37DA9BC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Base!$E$110:$N$110</c:f>
              <c:numCache>
                <c:formatCode>General</c:formatCode>
                <c:ptCount val="10"/>
                <c:pt idx="0">
                  <c:v>329.67805760941962</c:v>
                </c:pt>
                <c:pt idx="1">
                  <c:v>827.66175118773981</c:v>
                </c:pt>
                <c:pt idx="3">
                  <c:v>470.36901507117614</c:v>
                </c:pt>
                <c:pt idx="4">
                  <c:v>349.13784654299911</c:v>
                </c:pt>
                <c:pt idx="5">
                  <c:v>561.48726432266801</c:v>
                </c:pt>
                <c:pt idx="7">
                  <c:v>1349.4781260944383</c:v>
                </c:pt>
                <c:pt idx="8">
                  <c:v>529.14105421176487</c:v>
                </c:pt>
                <c:pt idx="9">
                  <c:v>730.16497605691598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48-480F-B556-2D6FB37D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7456120"/>
        <c:axId val="177456512"/>
      </c:barChart>
      <c:catAx>
        <c:axId val="177456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6512"/>
        <c:crosses val="autoZero"/>
        <c:auto val="1"/>
        <c:lblAlgn val="ctr"/>
        <c:lblOffset val="100"/>
        <c:noMultiLvlLbl val="0"/>
      </c:catAx>
      <c:valAx>
        <c:axId val="177456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6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EE3-4840-B3C6-C053F798756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EE3-4840-B3C6-C053F798756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EE3-4840-B3C6-C053F798756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EE3-4840-B3C6-C053F798756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E3-4840-B3C6-C053F798756F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CBA8B2DF-E574-4938-974C-E8A758266F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EE3-4840-B3C6-C053F798756F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0B3F7DB1-1956-4911-83B1-4748824696D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EE3-4840-B3C6-C053F79875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E3-4840-B3C6-C053F798756F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2507213B-522D-48E2-B492-BB00DA24DCC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EE3-4840-B3C6-C053F798756F}"/>
                </c:ext>
              </c:extLst>
            </c:dLbl>
            <c:dLbl>
              <c:idx val="4"/>
              <c:layout>
                <c:manualLayout>
                  <c:x val="4.4268108556007574E-2"/>
                  <c:y val="9.4850952557495368E-3"/>
                </c:manualLayout>
              </c:layout>
              <c:tx>
                <c:rich>
                  <a:bodyPr/>
                  <a:lstStyle/>
                  <a:p>
                    <a:fld id="{DB1AA58B-2FD3-437B-B09E-5D421117DFB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EE3-4840-B3C6-C053F798756F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BB81BADE-6E27-4AEE-B82D-BCA4BAA745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EE3-4840-B3C6-C053F79875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E3-4840-B3C6-C053F798756F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7889BBF0-18AA-467C-A081-4A901EA82B0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EE3-4840-B3C6-C053F798756F}"/>
                </c:ext>
              </c:extLst>
            </c:dLbl>
            <c:dLbl>
              <c:idx val="8"/>
              <c:layout>
                <c:manualLayout>
                  <c:x val="-9.9026270363446217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3349FE20-60D0-495E-8DD1-599D2034D8A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EE3-4840-B3C6-C053F798756F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CE5DE5E7-764C-4D41-A44F-C128FE59D28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EE3-4840-B3C6-C053F7987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Base!$E$38:$N$38</c:f>
              <c:numCache>
                <c:formatCode>General</c:formatCode>
                <c:ptCount val="10"/>
                <c:pt idx="0">
                  <c:v>123.98666035595097</c:v>
                </c:pt>
                <c:pt idx="1">
                  <c:v>187.35906727212438</c:v>
                </c:pt>
                <c:pt idx="3">
                  <c:v>80.541333956159434</c:v>
                </c:pt>
                <c:pt idx="4">
                  <c:v>60.257729461207255</c:v>
                </c:pt>
                <c:pt idx="5">
                  <c:v>79.626763885923936</c:v>
                </c:pt>
                <c:pt idx="7">
                  <c:v>618.58894341398172</c:v>
                </c:pt>
                <c:pt idx="8">
                  <c:v>60.999681328527572</c:v>
                </c:pt>
                <c:pt idx="9">
                  <c:v>16.246890669431949</c:v>
                </c:pt>
              </c:numCache>
            </c:numRef>
          </c:xVal>
          <c:yVal>
            <c:numRef>
              <c:f>Base!$E$34:$N$34</c:f>
              <c:numCache>
                <c:formatCode>General</c:formatCode>
                <c:ptCount val="10"/>
                <c:pt idx="0">
                  <c:v>7195.9756445705734</c:v>
                </c:pt>
                <c:pt idx="1">
                  <c:v>15744.459434632299</c:v>
                </c:pt>
                <c:pt idx="3">
                  <c:v>4351.2336010891095</c:v>
                </c:pt>
                <c:pt idx="4">
                  <c:v>3255.4148817507971</c:v>
                </c:pt>
                <c:pt idx="5">
                  <c:v>6691.3246962961284</c:v>
                </c:pt>
                <c:pt idx="7">
                  <c:v>4548.4481133381005</c:v>
                </c:pt>
                <c:pt idx="8">
                  <c:v>5126.0236410527359</c:v>
                </c:pt>
                <c:pt idx="9">
                  <c:v>3868.3073022457015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Base!$E$5:$N$5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FEE3-4840-B3C6-C053F798756F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77461216"/>
        <c:axId val="178989224"/>
      </c:scatterChart>
      <c:valAx>
        <c:axId val="1774612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9224"/>
        <c:crosses val="autoZero"/>
        <c:crossBetween val="midCat"/>
      </c:valAx>
      <c:valAx>
        <c:axId val="17898922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61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963796322542301"/>
          <c:y val="3.3282279325727512E-2"/>
          <c:w val="0.72695334183959348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'Sensitivity-Range'!$E$33:$E$41</c:f>
              <c:numCache>
                <c:formatCode>General</c:formatCode>
                <c:ptCount val="9"/>
                <c:pt idx="0">
                  <c:v>122.0554601898789</c:v>
                </c:pt>
                <c:pt idx="1">
                  <c:v>122.29356377900855</c:v>
                </c:pt>
                <c:pt idx="2">
                  <c:v>122.53259816028036</c:v>
                </c:pt>
                <c:pt idx="3">
                  <c:v>122.77256880234827</c:v>
                </c:pt>
                <c:pt idx="4">
                  <c:v>123.01348121678997</c:v>
                </c:pt>
                <c:pt idx="5">
                  <c:v>123.25534095852885</c:v>
                </c:pt>
                <c:pt idx="6">
                  <c:v>123.49815362626103</c:v>
                </c:pt>
                <c:pt idx="7">
                  <c:v>123.74192486288747</c:v>
                </c:pt>
                <c:pt idx="8">
                  <c:v>123.98666035595097</c:v>
                </c:pt>
              </c:numCache>
            </c:numRef>
          </c:xVal>
          <c:yVal>
            <c:numRef>
              <c:f>'Sensitivity-Range'!$E$23:$E$31</c:f>
              <c:numCache>
                <c:formatCode>General</c:formatCode>
                <c:ptCount val="9"/>
                <c:pt idx="0">
                  <c:v>7083.8920597724255</c:v>
                </c:pt>
                <c:pt idx="1">
                  <c:v>7097.7111885669474</c:v>
                </c:pt>
                <c:pt idx="2">
                  <c:v>7111.584338959975</c:v>
                </c:pt>
                <c:pt idx="3">
                  <c:v>7125.5118283429074</c:v>
                </c:pt>
                <c:pt idx="4">
                  <c:v>7139.4939765983736</c:v>
                </c:pt>
                <c:pt idx="5">
                  <c:v>7153.5311061247157</c:v>
                </c:pt>
                <c:pt idx="6">
                  <c:v>7167.6235418607675</c:v>
                </c:pt>
                <c:pt idx="7">
                  <c:v>7181.7716113109382</c:v>
                </c:pt>
                <c:pt idx="8">
                  <c:v>7195.9756445705734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'Sensitivity-Range'!$H$33:$H$41</c:f>
              <c:numCache>
                <c:formatCode>General</c:formatCode>
                <c:ptCount val="9"/>
                <c:pt idx="0">
                  <c:v>79.850672524761592</c:v>
                </c:pt>
                <c:pt idx="1">
                  <c:v>79.936356725414939</c:v>
                </c:pt>
                <c:pt idx="2">
                  <c:v>80.022225011401858</c:v>
                </c:pt>
                <c:pt idx="3">
                  <c:v>80.108277976598188</c:v>
                </c:pt>
                <c:pt idx="4">
                  <c:v>80.194516217437069</c:v>
                </c:pt>
                <c:pt idx="5">
                  <c:v>80.280940332922683</c:v>
                </c:pt>
                <c:pt idx="6">
                  <c:v>80.367550924644121</c:v>
                </c:pt>
                <c:pt idx="7">
                  <c:v>80.454348596789387</c:v>
                </c:pt>
                <c:pt idx="8">
                  <c:v>80.541333956159434</c:v>
                </c:pt>
              </c:numCache>
            </c:numRef>
          </c:xVal>
          <c:yVal>
            <c:numRef>
              <c:f>'Sensitivity-Range'!$H$23:$H$31</c:f>
              <c:numCache>
                <c:formatCode>General</c:formatCode>
                <c:ptCount val="9"/>
                <c:pt idx="0">
                  <c:v>4313.9207198682652</c:v>
                </c:pt>
                <c:pt idx="1">
                  <c:v>4318.5497960786024</c:v>
                </c:pt>
                <c:pt idx="2">
                  <c:v>4323.1888174717369</c:v>
                </c:pt>
                <c:pt idx="3">
                  <c:v>4327.8378161317223</c:v>
                </c:pt>
                <c:pt idx="4">
                  <c:v>4332.4968242807709</c:v>
                </c:pt>
                <c:pt idx="5">
                  <c:v>4337.1658742799927</c:v>
                </c:pt>
                <c:pt idx="6">
                  <c:v>4341.8449986301521</c:v>
                </c:pt>
                <c:pt idx="7">
                  <c:v>4346.5342299724134</c:v>
                </c:pt>
                <c:pt idx="8">
                  <c:v>4351.2336010891095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'Sensitivity-Range'!$I$34:$I$42</c:f>
              <c:numCache>
                <c:formatCode>General</c:formatCode>
                <c:ptCount val="9"/>
                <c:pt idx="0">
                  <c:v>59.914004429651577</c:v>
                </c:pt>
                <c:pt idx="1">
                  <c:v>59.962867724950485</c:v>
                </c:pt>
                <c:pt idx="2">
                  <c:v>60.011810786924336</c:v>
                </c:pt>
                <c:pt idx="3">
                  <c:v>60.060833811054884</c:v>
                </c:pt>
                <c:pt idx="4">
                  <c:v>60.109936993463073</c:v>
                </c:pt>
                <c:pt idx="5">
                  <c:v>60.159120530911743</c:v>
                </c:pt>
                <c:pt idx="6">
                  <c:v>60.208384620808296</c:v>
                </c:pt>
                <c:pt idx="7">
                  <c:v>60.257729461207255</c:v>
                </c:pt>
              </c:numCache>
            </c:numRef>
          </c:xVal>
          <c:yVal>
            <c:numRef>
              <c:f>'Sensitivity-Range'!$I$23:$I$31</c:f>
              <c:numCache>
                <c:formatCode>General</c:formatCode>
                <c:ptCount val="9"/>
                <c:pt idx="0">
                  <c:v>3234.209654574966</c:v>
                </c:pt>
                <c:pt idx="1">
                  <c:v>3236.8451879876588</c:v>
                </c:pt>
                <c:pt idx="2">
                  <c:v>3239.485020256644</c:v>
                </c:pt>
                <c:pt idx="3">
                  <c:v>3242.1291619083918</c:v>
                </c:pt>
                <c:pt idx="4">
                  <c:v>3244.777623503775</c:v>
                </c:pt>
                <c:pt idx="5">
                  <c:v>3247.4304156381986</c:v>
                </c:pt>
                <c:pt idx="6">
                  <c:v>3250.0875489417472</c:v>
                </c:pt>
                <c:pt idx="7">
                  <c:v>3252.7490340793238</c:v>
                </c:pt>
                <c:pt idx="8">
                  <c:v>3255.4148817507971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'Sensitivity-Range'!$J$33:$J$41</c:f>
              <c:numCache>
                <c:formatCode>General</c:formatCode>
                <c:ptCount val="9"/>
                <c:pt idx="0">
                  <c:v>77.38897552861053</c:v>
                </c:pt>
                <c:pt idx="1">
                  <c:v>77.661796272266372</c:v>
                </c:pt>
                <c:pt idx="2">
                  <c:v>77.93654738079519</c:v>
                </c:pt>
                <c:pt idx="3">
                  <c:v>78.213249414610772</c:v>
                </c:pt>
                <c:pt idx="4">
                  <c:v>78.491923227153819</c:v>
                </c:pt>
                <c:pt idx="5">
                  <c:v>78.772589970131108</c:v>
                </c:pt>
                <c:pt idx="6">
                  <c:v>79.055271098867024</c:v>
                </c:pt>
                <c:pt idx="7">
                  <c:v>79.339988377771078</c:v>
                </c:pt>
                <c:pt idx="8">
                  <c:v>79.626763885923936</c:v>
                </c:pt>
              </c:numCache>
            </c:numRef>
          </c:xVal>
          <c:yVal>
            <c:numRef>
              <c:f>'Sensitivity-Range'!$J$23:$J$31</c:f>
              <c:numCache>
                <c:formatCode>General</c:formatCode>
                <c:ptCount val="9"/>
                <c:pt idx="0">
                  <c:v>6503.2752545050862</c:v>
                </c:pt>
                <c:pt idx="1">
                  <c:v>6526.2013674173422</c:v>
                </c:pt>
                <c:pt idx="2">
                  <c:v>6549.2896958651427</c:v>
                </c:pt>
                <c:pt idx="3">
                  <c:v>6572.5419676143501</c:v>
                </c:pt>
                <c:pt idx="4">
                  <c:v>6595.9599350549424</c:v>
                </c:pt>
                <c:pt idx="5">
                  <c:v>6619.5453756412689</c:v>
                </c:pt>
                <c:pt idx="6">
                  <c:v>6643.3000923417649</c:v>
                </c:pt>
                <c:pt idx="7">
                  <c:v>6667.2259140984106</c:v>
                </c:pt>
                <c:pt idx="8">
                  <c:v>6691.3246962961284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'Sensitivity-Range'!$F$33:$F$41</c:f>
              <c:numCache>
                <c:formatCode>General</c:formatCode>
                <c:ptCount val="9"/>
                <c:pt idx="0">
                  <c:v>175.26646227715943</c:v>
                </c:pt>
                <c:pt idx="1">
                  <c:v>176.69197795024664</c:v>
                </c:pt>
                <c:pt idx="2">
                  <c:v>178.14087240691643</c:v>
                </c:pt>
                <c:pt idx="3">
                  <c:v>179.61372552837025</c:v>
                </c:pt>
                <c:pt idx="4">
                  <c:v>181.11113653331813</c:v>
                </c:pt>
                <c:pt idx="5">
                  <c:v>182.63372479082412</c:v>
                </c:pt>
                <c:pt idx="6">
                  <c:v>184.18213067450012</c:v>
                </c:pt>
                <c:pt idx="7">
                  <c:v>185.75701646052349</c:v>
                </c:pt>
                <c:pt idx="8">
                  <c:v>187.35906727212438</c:v>
                </c:pt>
              </c:numCache>
            </c:numRef>
          </c:xVal>
          <c:yVal>
            <c:numRef>
              <c:f>'Sensitivity-Range'!$F$23:$F$31</c:f>
              <c:numCache>
                <c:formatCode>General</c:formatCode>
                <c:ptCount val="9"/>
                <c:pt idx="0">
                  <c:v>14728.274140937765</c:v>
                </c:pt>
                <c:pt idx="1">
                  <c:v>14848.065373970305</c:v>
                </c:pt>
                <c:pt idx="2">
                  <c:v>14969.821210665246</c:v>
                </c:pt>
                <c:pt idx="3">
                  <c:v>15093.590380535312</c:v>
                </c:pt>
                <c:pt idx="4">
                  <c:v>15219.423238093963</c:v>
                </c:pt>
                <c:pt idx="5">
                  <c:v>15347.37183116169</c:v>
                </c:pt>
                <c:pt idx="6">
                  <c:v>15477.489972647068</c:v>
                </c:pt>
                <c:pt idx="7">
                  <c:v>15609.833316010378</c:v>
                </c:pt>
                <c:pt idx="8">
                  <c:v>15744.459434632299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'Sensitivity-Range'!$N$33:$N$41</c:f>
              <c:numCache>
                <c:formatCode>General</c:formatCode>
                <c:ptCount val="9"/>
                <c:pt idx="0">
                  <c:v>15.651086291795758</c:v>
                </c:pt>
                <c:pt idx="1">
                  <c:v>15.723161068946677</c:v>
                </c:pt>
                <c:pt idx="2">
                  <c:v>15.795902739949817</c:v>
                </c:pt>
                <c:pt idx="3">
                  <c:v>15.869320603784054</c:v>
                </c:pt>
                <c:pt idx="4">
                  <c:v>15.943424133118681</c:v>
                </c:pt>
                <c:pt idx="5">
                  <c:v>16.018222978387744</c:v>
                </c:pt>
                <c:pt idx="6">
                  <c:v>16.093726971979628</c:v>
                </c:pt>
                <c:pt idx="7">
                  <c:v>16.1699461325457</c:v>
                </c:pt>
                <c:pt idx="8">
                  <c:v>16.246890669431949</c:v>
                </c:pt>
              </c:numCache>
            </c:numRef>
          </c:xVal>
          <c:yVal>
            <c:numRef>
              <c:f>'Sensitivity-Range'!$N$23:$N$31</c:f>
              <c:numCache>
                <c:formatCode>General</c:formatCode>
                <c:ptCount val="9"/>
                <c:pt idx="0">
                  <c:v>3726.4491170942279</c:v>
                </c:pt>
                <c:pt idx="1">
                  <c:v>3743.6097783206378</c:v>
                </c:pt>
                <c:pt idx="2">
                  <c:v>3760.9292237975756</c:v>
                </c:pt>
                <c:pt idx="3">
                  <c:v>3778.4096675676315</c:v>
                </c:pt>
                <c:pt idx="4">
                  <c:v>3796.0533650282578</c:v>
                </c:pt>
                <c:pt idx="5">
                  <c:v>3813.8626139018434</c:v>
                </c:pt>
                <c:pt idx="6">
                  <c:v>3831.8397552332453</c:v>
                </c:pt>
                <c:pt idx="7">
                  <c:v>3849.9871744156426</c:v>
                </c:pt>
                <c:pt idx="8">
                  <c:v>3868.3073022457015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'Sensitivity-Range'!$M$33:$M$41</c:f>
              <c:numCache>
                <c:formatCode>General</c:formatCode>
                <c:ptCount val="9"/>
                <c:pt idx="0">
                  <c:v>59.683121549985287</c:v>
                </c:pt>
                <c:pt idx="1">
                  <c:v>59.844575181652203</c:v>
                </c:pt>
                <c:pt idx="2">
                  <c:v>60.006904705278785</c:v>
                </c:pt>
                <c:pt idx="3">
                  <c:v>60.170117267871142</c:v>
                </c:pt>
                <c:pt idx="4">
                  <c:v>60.334220094403925</c:v>
                </c:pt>
                <c:pt idx="5">
                  <c:v>60.499220488886408</c:v>
                </c:pt>
                <c:pt idx="6">
                  <c:v>60.665125835446254</c:v>
                </c:pt>
                <c:pt idx="7">
                  <c:v>60.831943599430915</c:v>
                </c:pt>
                <c:pt idx="8">
                  <c:v>60.999681328527572</c:v>
                </c:pt>
              </c:numCache>
            </c:numRef>
          </c:xVal>
          <c:yVal>
            <c:numRef>
              <c:f>'Sensitivity-Range'!$M$23:$M$31</c:f>
              <c:numCache>
                <c:formatCode>General</c:formatCode>
                <c:ptCount val="9"/>
                <c:pt idx="0">
                  <c:v>5015.3883655449827</c:v>
                </c:pt>
                <c:pt idx="1">
                  <c:v>5028.9558976178323</c:v>
                </c:pt>
                <c:pt idx="2">
                  <c:v>5042.5970340570393</c:v>
                </c:pt>
                <c:pt idx="3">
                  <c:v>5056.3123754513563</c:v>
                </c:pt>
                <c:pt idx="4">
                  <c:v>5070.1025289415065</c:v>
                </c:pt>
                <c:pt idx="5">
                  <c:v>5083.968108309783</c:v>
                </c:pt>
                <c:pt idx="6">
                  <c:v>5097.9097340711132</c:v>
                </c:pt>
                <c:pt idx="7">
                  <c:v>5111.9280335656222</c:v>
                </c:pt>
                <c:pt idx="8">
                  <c:v>5126.0236410527359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'Sensitivity-Range'!$L$33:$L$41</c:f>
              <c:numCache>
                <c:formatCode>General</c:formatCode>
                <c:ptCount val="9"/>
                <c:pt idx="0">
                  <c:v>547.43158568174249</c:v>
                </c:pt>
                <c:pt idx="1">
                  <c:v>555.41792138653148</c:v>
                </c:pt>
                <c:pt idx="2">
                  <c:v>563.64072801396662</c:v>
                </c:pt>
                <c:pt idx="3">
                  <c:v>572.11066604666667</c:v>
                </c:pt>
                <c:pt idx="4">
                  <c:v>580.83904653193201</c:v>
                </c:pt>
                <c:pt idx="5">
                  <c:v>589.83788147715507</c:v>
                </c:pt>
                <c:pt idx="6">
                  <c:v>599.11993900354867</c:v>
                </c:pt>
                <c:pt idx="7">
                  <c:v>608.69880379073925</c:v>
                </c:pt>
                <c:pt idx="8">
                  <c:v>618.58894341398172</c:v>
                </c:pt>
              </c:numCache>
            </c:numRef>
          </c:xVal>
          <c:yVal>
            <c:numRef>
              <c:f>'Sensitivity-Range'!$L$23:$L$31</c:f>
              <c:numCache>
                <c:formatCode>General</c:formatCode>
                <c:ptCount val="9"/>
                <c:pt idx="0">
                  <c:v>4025.232247659872</c:v>
                </c:pt>
                <c:pt idx="1">
                  <c:v>4083.9553043127316</c:v>
                </c:pt>
                <c:pt idx="2">
                  <c:v>4144.4171177497547</c:v>
                </c:pt>
                <c:pt idx="3">
                  <c:v>4206.6960738725493</c:v>
                </c:pt>
                <c:pt idx="4">
                  <c:v>4270.8753421465599</c:v>
                </c:pt>
                <c:pt idx="5">
                  <c:v>4337.043246155552</c:v>
                </c:pt>
                <c:pt idx="6">
                  <c:v>4405.2936691437399</c:v>
                </c:pt>
                <c:pt idx="7">
                  <c:v>4475.7264984613175</c:v>
                </c:pt>
                <c:pt idx="8">
                  <c:v>4548.4481133381005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48720"/>
        <c:axId val="351049112"/>
      </c:scatterChart>
      <c:valAx>
        <c:axId val="3510487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Net CO2 emissions [g/km]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49112"/>
        <c:crosses val="autoZero"/>
        <c:crossBetween val="midCat"/>
      </c:valAx>
      <c:valAx>
        <c:axId val="351049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48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2826452557253514"/>
          <c:y val="4.6187315500442971E-2"/>
          <c:w val="0.49657718568128117"/>
          <c:h val="0.685661796870974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'Sensitivity-Range'!$E$44:$N$44</c:f>
              <c:numCache>
                <c:formatCode>General</c:formatCode>
                <c:ptCount val="10"/>
                <c:pt idx="0">
                  <c:v>4.8280004151801843E-3</c:v>
                </c:pt>
                <c:pt idx="1">
                  <c:v>3.0231512487412359E-2</c:v>
                </c:pt>
                <c:pt idx="3">
                  <c:v>1.7266535784946058E-3</c:v>
                </c:pt>
                <c:pt idx="4">
                  <c:v>9.8127188756157234E-4</c:v>
                </c:pt>
                <c:pt idx="5">
                  <c:v>5.5944708932835138E-3</c:v>
                </c:pt>
                <c:pt idx="7">
                  <c:v>0.17789339433059809</c:v>
                </c:pt>
                <c:pt idx="8">
                  <c:v>3.2913994463557115E-3</c:v>
                </c:pt>
                <c:pt idx="9">
                  <c:v>1.4895109440904752E-3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1049896"/>
        <c:axId val="351050288"/>
      </c:barChart>
      <c:catAx>
        <c:axId val="351049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0288"/>
        <c:crossesAt val="1.0000000000000002E-3"/>
        <c:auto val="1"/>
        <c:lblAlgn val="ctr"/>
        <c:lblOffset val="100"/>
        <c:noMultiLvlLbl val="0"/>
      </c:catAx>
      <c:valAx>
        <c:axId val="351050288"/>
        <c:scaling>
          <c:logBase val="10"/>
          <c:orientation val="minMax"/>
          <c:min val="1.0000000000000002E-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49896"/>
        <c:crosses val="autoZero"/>
        <c:crossBetween val="between"/>
        <c:majorUnit val="1.8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'Sensitivity-Range'!$E$45:$N$45</c:f>
              <c:numCache>
                <c:formatCode>General</c:formatCode>
                <c:ptCount val="10"/>
                <c:pt idx="0">
                  <c:v>0.28020896199536993</c:v>
                </c:pt>
                <c:pt idx="1">
                  <c:v>2.5404632342363356</c:v>
                </c:pt>
                <c:pt idx="3">
                  <c:v>9.3282203052110615E-2</c:v>
                </c:pt>
                <c:pt idx="4">
                  <c:v>5.3013067939577919E-2</c:v>
                </c:pt>
                <c:pt idx="5">
                  <c:v>0.47012360447760559</c:v>
                </c:pt>
                <c:pt idx="7">
                  <c:v>1.3080396641955714</c:v>
                </c:pt>
                <c:pt idx="8">
                  <c:v>0.27658818876938313</c:v>
                </c:pt>
                <c:pt idx="9">
                  <c:v>0.35464546287868415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1051072"/>
        <c:axId val="351051464"/>
      </c:barChart>
      <c:catAx>
        <c:axId val="3510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1464"/>
        <c:crossesAt val="1.0000000000000002E-3"/>
        <c:auto val="1"/>
        <c:lblAlgn val="ctr"/>
        <c:lblOffset val="100"/>
        <c:noMultiLvlLbl val="0"/>
      </c:catAx>
      <c:valAx>
        <c:axId val="351051464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[kJ]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'Sensitivity-Range'!$E$44:$M$44</c:f>
              <c:numCache>
                <c:formatCode>General</c:formatCode>
                <c:ptCount val="9"/>
                <c:pt idx="0">
                  <c:v>4.8280004151801843E-3</c:v>
                </c:pt>
                <c:pt idx="1">
                  <c:v>3.0231512487412359E-2</c:v>
                </c:pt>
                <c:pt idx="3">
                  <c:v>1.7266535784946058E-3</c:v>
                </c:pt>
                <c:pt idx="4">
                  <c:v>9.8127188756157234E-4</c:v>
                </c:pt>
                <c:pt idx="5">
                  <c:v>5.5944708932835138E-3</c:v>
                </c:pt>
                <c:pt idx="7">
                  <c:v>0.17789339433059809</c:v>
                </c:pt>
                <c:pt idx="8">
                  <c:v>3.2913994463557115E-3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1052248"/>
        <c:axId val="351052640"/>
      </c:barChart>
      <c:catAx>
        <c:axId val="351052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2640"/>
        <c:crossesAt val="1.0000000000000003E-4"/>
        <c:auto val="1"/>
        <c:lblAlgn val="ctr"/>
        <c:lblOffset val="100"/>
        <c:noMultiLvlLbl val="0"/>
      </c:catAx>
      <c:valAx>
        <c:axId val="351052640"/>
        <c:scaling>
          <c:logBase val="10"/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[CO2 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2248"/>
        <c:crosses val="autoZero"/>
        <c:crossBetween val="between"/>
        <c:majorUnit val="1.8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'Sensitivity-Range'!$E$45:$M$45</c:f>
              <c:numCache>
                <c:formatCode>General</c:formatCode>
                <c:ptCount val="9"/>
                <c:pt idx="0">
                  <c:v>0.28020896199536993</c:v>
                </c:pt>
                <c:pt idx="1">
                  <c:v>2.5404632342363356</c:v>
                </c:pt>
                <c:pt idx="3">
                  <c:v>9.3282203052110615E-2</c:v>
                </c:pt>
                <c:pt idx="4">
                  <c:v>5.3013067939577919E-2</c:v>
                </c:pt>
                <c:pt idx="5">
                  <c:v>0.47012360447760559</c:v>
                </c:pt>
                <c:pt idx="7">
                  <c:v>1.3080396641955714</c:v>
                </c:pt>
                <c:pt idx="8">
                  <c:v>0.27658818876938313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1053424"/>
        <c:axId val="351053816"/>
      </c:barChart>
      <c:catAx>
        <c:axId val="351053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3816"/>
        <c:crossesAt val="1.0000000000000002E-3"/>
        <c:auto val="1"/>
        <c:lblAlgn val="ctr"/>
        <c:lblOffset val="100"/>
        <c:noMultiLvlLbl val="0"/>
      </c:catAx>
      <c:valAx>
        <c:axId val="3510538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[kJ]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1053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'Sensitivity-Range'!$E$13:$E$21</c:f>
              <c:numCache>
                <c:formatCode>General</c:formatCode>
                <c:ptCount val="9"/>
                <c:pt idx="0">
                  <c:v>0.93044938019724688</c:v>
                </c:pt>
                <c:pt idx="1">
                  <c:v>0.67638976449586574</c:v>
                </c:pt>
                <c:pt idx="2">
                  <c:v>0.54952440701165917</c:v>
                </c:pt>
                <c:pt idx="3">
                  <c:v>0.47353752576638175</c:v>
                </c:pt>
                <c:pt idx="4">
                  <c:v>0.42299053182307644</c:v>
                </c:pt>
                <c:pt idx="5">
                  <c:v>0.38698117715632685</c:v>
                </c:pt>
                <c:pt idx="6">
                  <c:v>0.36005834162026112</c:v>
                </c:pt>
                <c:pt idx="7">
                  <c:v>0.3391936286049505</c:v>
                </c:pt>
                <c:pt idx="8">
                  <c:v>0.322570003299331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'Sensitivity-Range'!$F$13:$F$21</c:f>
              <c:numCache>
                <c:formatCode>General</c:formatCode>
                <c:ptCount val="9"/>
                <c:pt idx="0">
                  <c:v>2.4984484964917373</c:v>
                </c:pt>
                <c:pt idx="1">
                  <c:v>2.2581763781078972</c:v>
                </c:pt>
                <c:pt idx="2">
                  <c:v>2.1453287124963332</c:v>
                </c:pt>
                <c:pt idx="3">
                  <c:v>2.0835954515122261</c:v>
                </c:pt>
                <c:pt idx="4">
                  <c:v>2.0475439314513895</c:v>
                </c:pt>
                <c:pt idx="5">
                  <c:v>2.0262780289678157</c:v>
                </c:pt>
                <c:pt idx="6">
                  <c:v>2.0143529564983624</c:v>
                </c:pt>
                <c:pt idx="7">
                  <c:v>2.0087468668097155</c:v>
                </c:pt>
                <c:pt idx="8">
                  <c:v>2.007649500611953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6"/>
          <c:order val="5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'Sensitivity-Range'!$M$13:$M$21</c:f>
              <c:numCache>
                <c:formatCode>General</c:formatCode>
                <c:ptCount val="9"/>
                <c:pt idx="0">
                  <c:v>2.7761085437795781</c:v>
                </c:pt>
                <c:pt idx="1">
                  <c:v>2.049309186232803</c:v>
                </c:pt>
                <c:pt idx="2">
                  <c:v>1.6867174453276841</c:v>
                </c:pt>
                <c:pt idx="3">
                  <c:v>1.469814025096698</c:v>
                </c:pt>
                <c:pt idx="4">
                  <c:v>1.325759208163682</c:v>
                </c:pt>
                <c:pt idx="5">
                  <c:v>1.2233360144548169</c:v>
                </c:pt>
                <c:pt idx="6">
                  <c:v>1.1469359908844599</c:v>
                </c:pt>
                <c:pt idx="7">
                  <c:v>1.087887807924421</c:v>
                </c:pt>
                <c:pt idx="8">
                  <c:v>1.0409886982383962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6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'Sensitivity-Range'!$L$13:$L$21</c:f>
              <c:numCache>
                <c:formatCode>General</c:formatCode>
                <c:ptCount val="9"/>
                <c:pt idx="0">
                  <c:v>1.7140947382654366</c:v>
                </c:pt>
                <c:pt idx="1">
                  <c:v>1.565117405308778</c:v>
                </c:pt>
                <c:pt idx="2">
                  <c:v>1.5000087333987984</c:v>
                </c:pt>
                <c:pt idx="3">
                  <c:v>1.4687858178816182</c:v>
                </c:pt>
                <c:pt idx="4">
                  <c:v>1.4548048943265888</c:v>
                </c:pt>
                <c:pt idx="5">
                  <c:v>1.4509488092319198</c:v>
                </c:pt>
                <c:pt idx="6">
                  <c:v>1.4536739820742788</c:v>
                </c:pt>
                <c:pt idx="7">
                  <c:v>1.4610261526010737</c:v>
                </c:pt>
                <c:pt idx="8">
                  <c:v>1.4718467732434655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54600"/>
        <c:axId val="351054992"/>
      </c:scatterChart>
      <c:valAx>
        <c:axId val="351054600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54992"/>
        <c:crosses val="autoZero"/>
        <c:crossBetween val="midCat"/>
      </c:valAx>
      <c:valAx>
        <c:axId val="35105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[L/km]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54600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'Sensitivity-Range'!$E$2:$E$10</c:f>
              <c:numCache>
                <c:formatCode>General</c:formatCode>
                <c:ptCount val="9"/>
                <c:pt idx="0">
                  <c:v>2.1067174238754522</c:v>
                </c:pt>
                <c:pt idx="1">
                  <c:v>1.5022959722643174</c:v>
                </c:pt>
                <c:pt idx="2">
                  <c:v>1.200372037401066</c:v>
                </c:pt>
                <c:pt idx="3">
                  <c:v>1.0194484572160223</c:v>
                </c:pt>
                <c:pt idx="4">
                  <c:v>0.89902618650293831</c:v>
                </c:pt>
                <c:pt idx="5">
                  <c:v>0.81317707066226763</c:v>
                </c:pt>
                <c:pt idx="6">
                  <c:v>0.74893703913775367</c:v>
                </c:pt>
                <c:pt idx="7">
                  <c:v>0.69910383656264963</c:v>
                </c:pt>
                <c:pt idx="8">
                  <c:v>0.6593561152188393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F2-40A1-87F6-350D587BDC7C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'Sensitivity-Range'!$H$2:$H$10</c:f>
              <c:numCache>
                <c:formatCode>General</c:formatCode>
                <c:ptCount val="9"/>
                <c:pt idx="0">
                  <c:v>4.0364403786552465</c:v>
                </c:pt>
                <c:pt idx="1">
                  <c:v>2.7461467357658904</c:v>
                </c:pt>
                <c:pt idx="2">
                  <c:v>2.1010888369765701</c:v>
                </c:pt>
                <c:pt idx="3">
                  <c:v>1.7141254653252522</c:v>
                </c:pt>
                <c:pt idx="4">
                  <c:v>1.4562095493147891</c:v>
                </c:pt>
                <c:pt idx="5">
                  <c:v>1.2720352018703778</c:v>
                </c:pt>
                <c:pt idx="6">
                  <c:v>1.1339494800789423</c:v>
                </c:pt>
                <c:pt idx="7">
                  <c:v>1.0265896384356157</c:v>
                </c:pt>
                <c:pt idx="8">
                  <c:v>0.94073803014235224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F2-40A1-87F6-350D587BDC7C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'Sensitivity-Range'!$I$2:$I$10</c:f>
              <c:numCache>
                <c:formatCode>General</c:formatCode>
                <c:ptCount val="9"/>
                <c:pt idx="0">
                  <c:v>2.9924262150863012</c:v>
                </c:pt>
                <c:pt idx="1">
                  <c:v>2.0362929853056655</c:v>
                </c:pt>
                <c:pt idx="2">
                  <c:v>1.5582769457758996</c:v>
                </c:pt>
                <c:pt idx="3">
                  <c:v>1.2715078814203167</c:v>
                </c:pt>
                <c:pt idx="4">
                  <c:v>1.0803623874831279</c:v>
                </c:pt>
                <c:pt idx="5">
                  <c:v>0.94385900501546172</c:v>
                </c:pt>
                <c:pt idx="6">
                  <c:v>0.84150700474687223</c:v>
                </c:pt>
                <c:pt idx="7">
                  <c:v>0.76192264837584367</c:v>
                </c:pt>
                <c:pt idx="8">
                  <c:v>0.69827569308599824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6F2-40A1-87F6-350D587BDC7C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solidFill>
                <a:schemeClr val="accent6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'Sensitivity-Range'!$J$2:$J$10</c:f>
              <c:numCache>
                <c:formatCode>General</c:formatCode>
                <c:ptCount val="9"/>
                <c:pt idx="0">
                  <c:v>3.402500868580991</c:v>
                </c:pt>
                <c:pt idx="1">
                  <c:v>2.4481486271642128</c:v>
                </c:pt>
                <c:pt idx="2">
                  <c:v>1.9719267264440186</c:v>
                </c:pt>
                <c:pt idx="3">
                  <c:v>1.686965092758679</c:v>
                </c:pt>
                <c:pt idx="4">
                  <c:v>1.4976404647872341</c:v>
                </c:pt>
                <c:pt idx="5">
                  <c:v>1.3629715290716402</c:v>
                </c:pt>
                <c:pt idx="6">
                  <c:v>1.2624677039251884</c:v>
                </c:pt>
                <c:pt idx="7">
                  <c:v>1.1847454007607157</c:v>
                </c:pt>
                <c:pt idx="8">
                  <c:v>1.1229745286453361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6F2-40A1-87F6-350D587BDC7C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'Sensitivity-Range'!$F$2:$F$10</c:f>
              <c:numCache>
                <c:formatCode>General</c:formatCode>
                <c:ptCount val="9"/>
                <c:pt idx="0">
                  <c:v>3.0238908706350061</c:v>
                </c:pt>
                <c:pt idx="1">
                  <c:v>2.4287329332456769</c:v>
                </c:pt>
                <c:pt idx="2">
                  <c:v>2.1362315454119938</c:v>
                </c:pt>
                <c:pt idx="3">
                  <c:v>1.9648935317851561</c:v>
                </c:pt>
                <c:pt idx="4">
                  <c:v>1.854223967159722</c:v>
                </c:pt>
                <c:pt idx="5">
                  <c:v>1.7782989558225579</c:v>
                </c:pt>
                <c:pt idx="6">
                  <c:v>1.7241588308803</c:v>
                </c:pt>
                <c:pt idx="7">
                  <c:v>1.6846058915987157</c:v>
                </c:pt>
                <c:pt idx="8">
                  <c:v>1.6553235023754795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6F2-40A1-87F6-350D587BDC7C}"/>
            </c:ext>
          </c:extLst>
        </c:ser>
        <c:ser>
          <c:idx val="6"/>
          <c:order val="5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'Sensitivity-Range'!$M$2:$M$10</c:f>
              <c:numCache>
                <c:formatCode>General</c:formatCode>
                <c:ptCount val="9"/>
                <c:pt idx="0">
                  <c:v>3.5993221954203407</c:v>
                </c:pt>
                <c:pt idx="1">
                  <c:v>2.537885339689232</c:v>
                </c:pt>
                <c:pt idx="2">
                  <c:v>2.0077297752052372</c:v>
                </c:pt>
                <c:pt idx="3">
                  <c:v>1.6900904014522602</c:v>
                </c:pt>
                <c:pt idx="4">
                  <c:v>1.4787122183275547</c:v>
                </c:pt>
                <c:pt idx="5">
                  <c:v>1.328057397666542</c:v>
                </c:pt>
                <c:pt idx="6">
                  <c:v>1.215357051129649</c:v>
                </c:pt>
                <c:pt idx="7">
                  <c:v>1.1279618195030283</c:v>
                </c:pt>
                <c:pt idx="8">
                  <c:v>1.0582821084235297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F2-40A1-87F6-350D587BDC7C}"/>
            </c:ext>
          </c:extLst>
        </c:ser>
        <c:ser>
          <c:idx val="0"/>
          <c:order val="6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'Sensitivity-Range'!$L$2:$L$10</c:f>
              <c:numCache>
                <c:formatCode>General</c:formatCode>
                <c:ptCount val="9"/>
                <c:pt idx="0">
                  <c:v>3.5327710351469297</c:v>
                </c:pt>
                <c:pt idx="1">
                  <c:v>3.1005705368011651</c:v>
                </c:pt>
                <c:pt idx="2">
                  <c:v>2.9010232192194882</c:v>
                </c:pt>
                <c:pt idx="3">
                  <c:v>2.7951341597801429</c:v>
                </c:pt>
                <c:pt idx="4">
                  <c:v>2.7366020772338762</c:v>
                </c:pt>
                <c:pt idx="5">
                  <c:v>2.7056116036787605</c:v>
                </c:pt>
                <c:pt idx="6">
                  <c:v>2.6922815190948253</c:v>
                </c:pt>
                <c:pt idx="7">
                  <c:v>2.6911476607931974</c:v>
                </c:pt>
                <c:pt idx="8">
                  <c:v>2.6989562521888764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F2-40A1-87F6-350D587BD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55776"/>
        <c:axId val="351056168"/>
      </c:scatterChart>
      <c:valAx>
        <c:axId val="351055776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56168"/>
        <c:crosses val="autoZero"/>
        <c:crossBetween val="midCat"/>
      </c:valAx>
      <c:valAx>
        <c:axId val="35105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Gravimetric density [kg/km]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55776"/>
        <c:crosses val="autoZero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4D8-4FC2-B5B3-3295E6CAC93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4D8-4FC2-B5B3-3295E6CAC93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4D8-4FC2-B5B3-3295E6CAC93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4D8-4FC2-B5B3-3295E6CAC93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4D8-4FC2-B5B3-3295E6CAC93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4D8-4FC2-B5B3-3295E6CAC93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4D8-4FC2-B5B3-3295E6CAC93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4D8-4FC2-B5B3-3295E6CAC930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'Range-100km'!$E$110:$N$110</c:f>
              <c:numCache>
                <c:formatCode>General</c:formatCode>
                <c:ptCount val="10"/>
                <c:pt idx="0">
                  <c:v>210.67174238754524</c:v>
                </c:pt>
                <c:pt idx="1">
                  <c:v>302.3890870635006</c:v>
                </c:pt>
                <c:pt idx="3">
                  <c:v>403.64403786552464</c:v>
                </c:pt>
                <c:pt idx="4">
                  <c:v>299.24262150863012</c:v>
                </c:pt>
                <c:pt idx="5">
                  <c:v>340.25008685809911</c:v>
                </c:pt>
                <c:pt idx="7">
                  <c:v>353.27710351469295</c:v>
                </c:pt>
                <c:pt idx="8">
                  <c:v>359.93221954203409</c:v>
                </c:pt>
                <c:pt idx="9">
                  <c:v>435.28933904915164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4D8-4FC2-B5B3-3295E6CAC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06760"/>
        <c:axId val="350207152"/>
      </c:barChart>
      <c:catAx>
        <c:axId val="350206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7152"/>
        <c:crosses val="autoZero"/>
        <c:auto val="1"/>
        <c:lblAlgn val="ctr"/>
        <c:lblOffset val="100"/>
        <c:noMultiLvlLbl val="0"/>
      </c:catAx>
      <c:valAx>
        <c:axId val="350207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67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BD-4B2B-9EF5-EA8199D93AB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BD-4B2B-9EF5-EA8199D93AB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BD-4B2B-9EF5-EA8199D93AB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BD-4B2B-9EF5-EA8199D93AB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BD-4B2B-9EF5-EA8199D93A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BD-4B2B-9EF5-EA8199D93A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4BD-4B2B-9EF5-EA8199D93A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4BD-4B2B-9EF5-EA8199D93ABC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'Range-100km'!$E$111:$N$111</c:f>
              <c:numCache>
                <c:formatCode>General</c:formatCode>
                <c:ptCount val="10"/>
                <c:pt idx="0">
                  <c:v>9.3044938019724688E-2</c:v>
                </c:pt>
                <c:pt idx="1">
                  <c:v>0.24984484964917372</c:v>
                </c:pt>
                <c:pt idx="3">
                  <c:v>0.29800128454357366</c:v>
                </c:pt>
                <c:pt idx="4">
                  <c:v>0.10424943114433581</c:v>
                </c:pt>
                <c:pt idx="5">
                  <c:v>0.17254503782848879</c:v>
                </c:pt>
                <c:pt idx="7">
                  <c:v>0.17140947382654367</c:v>
                </c:pt>
                <c:pt idx="8">
                  <c:v>0.27761085437795779</c:v>
                </c:pt>
                <c:pt idx="9">
                  <c:v>0.19778779132622581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4BD-4B2B-9EF5-EA8199D93A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07936"/>
        <c:axId val="350208328"/>
      </c:barChart>
      <c:catAx>
        <c:axId val="35020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8328"/>
        <c:crosses val="autoZero"/>
        <c:auto val="1"/>
        <c:lblAlgn val="ctr"/>
        <c:lblOffset val="100"/>
        <c:noMultiLvlLbl val="0"/>
      </c:catAx>
      <c:valAx>
        <c:axId val="350208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7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1CF-4A0B-BDED-97270F2A0BB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1CF-4A0B-BDED-97270F2A0BB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1CF-4A0B-BDED-97270F2A0BB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1CF-4A0B-BDED-97270F2A0BB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1CF-4A0B-BDED-97270F2A0BB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1CF-4A0B-BDED-97270F2A0BB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1CF-4A0B-BDED-97270F2A0B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1CF-4A0B-BDED-97270F2A0BBD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'Range-100km'!$E$32:$N$32</c:f>
              <c:numCache>
                <c:formatCode>General</c:formatCode>
                <c:ptCount val="10"/>
                <c:pt idx="0">
                  <c:v>163.97911404828875</c:v>
                </c:pt>
                <c:pt idx="1">
                  <c:v>173.35553111531399</c:v>
                </c:pt>
                <c:pt idx="3">
                  <c:v>101.55188726470907</c:v>
                </c:pt>
                <c:pt idx="4">
                  <c:v>76.134939782078391</c:v>
                </c:pt>
                <c:pt idx="5">
                  <c:v>76.545203120589562</c:v>
                </c:pt>
                <c:pt idx="7">
                  <c:v>36.420878283077002</c:v>
                </c:pt>
                <c:pt idx="8">
                  <c:v>59.03239616120144</c:v>
                </c:pt>
                <c:pt idx="9">
                  <c:v>55.354309243219269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1CF-4A0B-BDED-97270F2A0B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09112"/>
        <c:axId val="350209504"/>
      </c:barChart>
      <c:catAx>
        <c:axId val="350209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9504"/>
        <c:crosses val="autoZero"/>
        <c:auto val="1"/>
        <c:lblAlgn val="ctr"/>
        <c:lblOffset val="100"/>
        <c:noMultiLvlLbl val="0"/>
      </c:catAx>
      <c:valAx>
        <c:axId val="350209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09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164.88794901688814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1-4F4C-AEC0-F49494DF9C45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Base!$E$122:$N$122</c:f>
              <c:numCache>
                <c:formatCode>General</c:formatCode>
                <c:ptCount val="10"/>
                <c:pt idx="0">
                  <c:v>148.18088246817672</c:v>
                </c:pt>
                <c:pt idx="1">
                  <c:v>646.1645760464969</c:v>
                </c:pt>
                <c:pt idx="3">
                  <c:v>83.22779688177269</c:v>
                </c:pt>
                <c:pt idx="4">
                  <c:v>62.26763106362278</c:v>
                </c:pt>
                <c:pt idx="5">
                  <c:v>274.61704884329168</c:v>
                </c:pt>
                <c:pt idx="7">
                  <c:v>0</c:v>
                </c:pt>
                <c:pt idx="8">
                  <c:v>210.37590439842984</c:v>
                </c:pt>
                <c:pt idx="9">
                  <c:v>200.35803107284664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1-4F4C-AEC0-F49494DF9C45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1210.4414830684336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1-4F4C-AEC0-F49494DF9C45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1-4F4C-AEC0-F49494DF9C45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1-4F4C-AEC0-F49494DF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988440"/>
        <c:axId val="178988048"/>
      </c:barChart>
      <c:catAx>
        <c:axId val="17898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8048"/>
        <c:crosses val="autoZero"/>
        <c:auto val="1"/>
        <c:lblAlgn val="ctr"/>
        <c:lblOffset val="100"/>
        <c:noMultiLvlLbl val="0"/>
      </c:catAx>
      <c:valAx>
        <c:axId val="1789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1-4CC8-A561-22C9FDFDEA6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61-4CC8-A561-22C9FDFDEA6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1-4CC8-A561-22C9FDFDEA6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1-4CC8-A561-22C9FDFDEA6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1-4CC8-A561-22C9FDFDEA6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1-4CC8-A561-22C9FDFDEA6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1-4CC8-A561-22C9FDFDEA6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1-4CC8-A561-22C9FDFDEA6D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'Range-100km'!$E$115:$N$115</c:f>
              <c:numCache>
                <c:formatCode>General</c:formatCode>
                <c:ptCount val="10"/>
                <c:pt idx="0">
                  <c:v>7310.6717423875452</c:v>
                </c:pt>
                <c:pt idx="1">
                  <c:v>7402.3890870635005</c:v>
                </c:pt>
                <c:pt idx="3">
                  <c:v>7503.6440378655243</c:v>
                </c:pt>
                <c:pt idx="4">
                  <c:v>7399.2426215086298</c:v>
                </c:pt>
                <c:pt idx="5">
                  <c:v>7440.2500868580992</c:v>
                </c:pt>
                <c:pt idx="7">
                  <c:v>7453.2771035146925</c:v>
                </c:pt>
                <c:pt idx="8">
                  <c:v>7459.9322195420336</c:v>
                </c:pt>
                <c:pt idx="9">
                  <c:v>7535.2893390491517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61-4CC8-A561-22C9FDFDE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10288"/>
        <c:axId val="350210680"/>
      </c:barChart>
      <c:catAx>
        <c:axId val="350210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0680"/>
        <c:crosses val="autoZero"/>
        <c:auto val="1"/>
        <c:lblAlgn val="ctr"/>
        <c:lblOffset val="100"/>
        <c:noMultiLvlLbl val="0"/>
      </c:catAx>
      <c:valAx>
        <c:axId val="350210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DC3-4FBF-82D5-F0BCCE370A52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DC3-4FBF-82D5-F0BCCE370A5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DC3-4FBF-82D5-F0BCCE370A5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DC3-4FBF-82D5-F0BCCE370A5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DC3-4FBF-82D5-F0BCCE370A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DC3-4FBF-82D5-F0BCCE370A5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DC3-4FBF-82D5-F0BCCE370A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DC3-4FBF-82D5-F0BCCE370A52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'Range-100km'!$E$34:$N$34</c:f>
              <c:numCache>
                <c:formatCode>General</c:formatCode>
                <c:ptCount val="10"/>
                <c:pt idx="0">
                  <c:v>7083.8920597724255</c:v>
                </c:pt>
                <c:pt idx="1">
                  <c:v>14728.274140937765</c:v>
                </c:pt>
                <c:pt idx="3">
                  <c:v>4313.9207198682652</c:v>
                </c:pt>
                <c:pt idx="4">
                  <c:v>3234.209654574966</c:v>
                </c:pt>
                <c:pt idx="5">
                  <c:v>6503.2752545050862</c:v>
                </c:pt>
                <c:pt idx="7">
                  <c:v>4025.232247659872</c:v>
                </c:pt>
                <c:pt idx="8">
                  <c:v>5015.3883655449827</c:v>
                </c:pt>
                <c:pt idx="9">
                  <c:v>3726.4491170942279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DC3-4FBF-82D5-F0BCCE370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11464"/>
        <c:axId val="350211856"/>
      </c:barChart>
      <c:catAx>
        <c:axId val="350211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1856"/>
        <c:crosses val="autoZero"/>
        <c:auto val="1"/>
        <c:lblAlgn val="ctr"/>
        <c:lblOffset val="100"/>
        <c:noMultiLvlLbl val="0"/>
      </c:catAx>
      <c:valAx>
        <c:axId val="35021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1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EE9-4127-B07A-E597E36180B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EE9-4127-B07A-E597E36180B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EE9-4127-B07A-E597E36180B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EE9-4127-B07A-E597E36180B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EE9-4127-B07A-E597E36180B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EE9-4127-B07A-E597E36180B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EE9-4127-B07A-E597E36180B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EE9-4127-B07A-E597E36180BF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EE9-4127-B07A-E597E3618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12640"/>
        <c:axId val="350213032"/>
      </c:barChart>
      <c:catAx>
        <c:axId val="350212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3032"/>
        <c:crosses val="autoZero"/>
        <c:auto val="1"/>
        <c:lblAlgn val="ctr"/>
        <c:lblOffset val="100"/>
        <c:noMultiLvlLbl val="0"/>
      </c:catAx>
      <c:valAx>
        <c:axId val="350213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2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DC-41E8-ABD0-CC465C9493A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DC-41E8-ABD0-CC465C9493A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DC-41E8-ABD0-CC465C9493A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DC-41E8-ABD0-CC465C9493A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DC-41E8-ABD0-CC465C9493A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DC-41E8-ABD0-CC465C9493A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DC-41E8-ABD0-CC465C9493A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5DC-41E8-ABD0-CC465C9493A9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'Range-100km'!$E$37:$N$37</c:f>
              <c:numCache>
                <c:formatCode>General</c:formatCode>
                <c:ptCount val="10"/>
                <c:pt idx="0">
                  <c:v>0.50819480161841368</c:v>
                </c:pt>
                <c:pt idx="1">
                  <c:v>0.24442762848879782</c:v>
                </c:pt>
                <c:pt idx="3">
                  <c:v>0.83450701896817381</c:v>
                </c:pt>
                <c:pt idx="4">
                  <c:v>1.1130994909095988</c:v>
                </c:pt>
                <c:pt idx="5">
                  <c:v>0.55356677660359488</c:v>
                </c:pt>
                <c:pt idx="7">
                  <c:v>0.89435761677980585</c:v>
                </c:pt>
                <c:pt idx="8">
                  <c:v>0.7177903000959569</c:v>
                </c:pt>
                <c:pt idx="9">
                  <c:v>0.96606635616950876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DC-41E8-ABD0-CC465C949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13816"/>
        <c:axId val="350214208"/>
      </c:barChart>
      <c:catAx>
        <c:axId val="350213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4208"/>
        <c:crosses val="autoZero"/>
        <c:auto val="1"/>
        <c:lblAlgn val="ctr"/>
        <c:lblOffset val="100"/>
        <c:noMultiLvlLbl val="0"/>
      </c:catAx>
      <c:valAx>
        <c:axId val="350214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3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3A-4DCD-8E49-0FD0E40EEB0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3A-4DCD-8E49-0FD0E40EEB0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3A-4DCD-8E49-0FD0E40EEB0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3A-4DCD-8E49-0FD0E40EEB0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3A-4DCD-8E49-0FD0E40EEB0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3A-4DCD-8E49-0FD0E40EEB0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3A-4DCD-8E49-0FD0E40EEB0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3A-4DCD-8E49-0FD0E40EEB01}"/>
              </c:ext>
            </c:extLst>
          </c:dPt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'Range-100km'!$E$38:$N$38</c:f>
              <c:numCache>
                <c:formatCode>General</c:formatCode>
                <c:ptCount val="10"/>
                <c:pt idx="0">
                  <c:v>122.0554601898789</c:v>
                </c:pt>
                <c:pt idx="1">
                  <c:v>175.26646227715943</c:v>
                </c:pt>
                <c:pt idx="3">
                  <c:v>79.850672524761592</c:v>
                </c:pt>
                <c:pt idx="4">
                  <c:v>59.865220706182626</c:v>
                </c:pt>
                <c:pt idx="5">
                  <c:v>77.38897552861053</c:v>
                </c:pt>
                <c:pt idx="7">
                  <c:v>547.43158568174249</c:v>
                </c:pt>
                <c:pt idx="8">
                  <c:v>59.683121549985287</c:v>
                </c:pt>
                <c:pt idx="9">
                  <c:v>15.651086291795758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3A-4DCD-8E49-0FD0E40E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14992"/>
        <c:axId val="350215384"/>
      </c:barChart>
      <c:catAx>
        <c:axId val="350214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5384"/>
        <c:crosses val="autoZero"/>
        <c:auto val="1"/>
        <c:lblAlgn val="ctr"/>
        <c:lblOffset val="100"/>
        <c:noMultiLvlLbl val="0"/>
      </c:catAx>
      <c:valAx>
        <c:axId val="350215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4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502-40D9-BE95-3B50F1B19F3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502-40D9-BE95-3B50F1B19F3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502-40D9-BE95-3B50F1B19F3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502-40D9-BE95-3B50F1B19F3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502-40D9-BE95-3B50F1B19F3F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905AF4E9-0E2E-47FD-AA84-720CBEF539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502-40D9-BE95-3B50F1B19F3F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89725C15-942C-4A45-A149-61353182F22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502-40D9-BE95-3B50F1B19F3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02-40D9-BE95-3B50F1B19F3F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3DAE253-3971-472F-9973-DB3B734B25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502-40D9-BE95-3B50F1B19F3F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988881DE-A374-4184-A695-5A92CA9F62F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502-40D9-BE95-3B50F1B19F3F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6FEFC830-B3C4-4A56-B847-4C070E7ACF4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502-40D9-BE95-3B50F1B19F3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02-40D9-BE95-3B50F1B19F3F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49C43A93-824B-4261-82E2-C7986A96177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502-40D9-BE95-3B50F1B19F3F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D0BD5CDF-2B86-4C1E-B503-7DAEBF4D1E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502-40D9-BE95-3B50F1B19F3F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08FD32F8-ECFC-4AD5-BA68-7B82CAC237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502-40D9-BE95-3B50F1B19F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'Range-100km'!$E$119:$N$119</c:f>
              <c:numCache>
                <c:formatCode>General</c:formatCode>
                <c:ptCount val="10"/>
                <c:pt idx="0">
                  <c:v>2.1067174238754522</c:v>
                </c:pt>
                <c:pt idx="1">
                  <c:v>3.0238908706350061</c:v>
                </c:pt>
                <c:pt idx="3">
                  <c:v>4.0364403786552465</c:v>
                </c:pt>
                <c:pt idx="4">
                  <c:v>2.9924262150863012</c:v>
                </c:pt>
                <c:pt idx="5">
                  <c:v>3.402500868580991</c:v>
                </c:pt>
                <c:pt idx="7">
                  <c:v>3.5327710351469297</c:v>
                </c:pt>
                <c:pt idx="8">
                  <c:v>3.5993221954203407</c:v>
                </c:pt>
                <c:pt idx="9">
                  <c:v>4.3528933904915164</c:v>
                </c:pt>
              </c:numCache>
            </c:numRef>
          </c:xVal>
          <c:yVal>
            <c:numRef>
              <c:f>'Range-100km'!$E$120:$N$120</c:f>
              <c:numCache>
                <c:formatCode>General</c:formatCode>
                <c:ptCount val="10"/>
                <c:pt idx="0">
                  <c:v>0.93044938019724688</c:v>
                </c:pt>
                <c:pt idx="1">
                  <c:v>2.4984484964917373</c:v>
                </c:pt>
                <c:pt idx="3">
                  <c:v>2.9800128454357364</c:v>
                </c:pt>
                <c:pt idx="4">
                  <c:v>1.0424943114433582</c:v>
                </c:pt>
                <c:pt idx="5">
                  <c:v>1.725450378284888</c:v>
                </c:pt>
                <c:pt idx="7">
                  <c:v>1.7140947382654366</c:v>
                </c:pt>
                <c:pt idx="8">
                  <c:v>2.7761085437795781</c:v>
                </c:pt>
                <c:pt idx="9">
                  <c:v>1.9778779132622584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'Range-100km'!$E$5:$N$5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4502-40D9-BE95-3B50F1B19F3F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0216168"/>
        <c:axId val="350216560"/>
      </c:scatterChart>
      <c:valAx>
        <c:axId val="350216168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6560"/>
        <c:crosses val="autoZero"/>
        <c:crossBetween val="midCat"/>
        <c:majorUnit val="0.2"/>
      </c:valAx>
      <c:valAx>
        <c:axId val="350216560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616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635E-4567-9AE6-22300C333D5E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635E-4567-9AE6-22300C333D5E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635E-4567-9AE6-22300C333D5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635E-4567-9AE6-22300C333D5E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635E-4567-9AE6-22300C333D5E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35E-4567-9AE6-22300C333D5E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635E-4567-9AE6-22300C333D5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5E-4567-9AE6-22300C333D5E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35E-4567-9AE6-22300C333D5E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35E-4567-9AE6-22300C333D5E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635E-4567-9AE6-22300C333D5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5E-4567-9AE6-22300C333D5E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635E-4567-9AE6-22300C333D5E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35E-4567-9AE6-22300C333D5E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635E-4567-9AE6-22300C333D5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'Range-100km'!$E$38:$N$38</c:f>
              <c:numCache>
                <c:formatCode>General</c:formatCode>
                <c:ptCount val="10"/>
                <c:pt idx="0">
                  <c:v>122.0554601898789</c:v>
                </c:pt>
                <c:pt idx="1">
                  <c:v>175.26646227715943</c:v>
                </c:pt>
                <c:pt idx="3">
                  <c:v>79.850672524761592</c:v>
                </c:pt>
                <c:pt idx="4">
                  <c:v>59.865220706182626</c:v>
                </c:pt>
                <c:pt idx="5">
                  <c:v>77.38897552861053</c:v>
                </c:pt>
                <c:pt idx="7">
                  <c:v>547.43158568174249</c:v>
                </c:pt>
                <c:pt idx="8">
                  <c:v>59.683121549985287</c:v>
                </c:pt>
                <c:pt idx="9">
                  <c:v>15.651086291795758</c:v>
                </c:pt>
              </c:numCache>
            </c:numRef>
          </c:xVal>
          <c:yVal>
            <c:numRef>
              <c:f>'Range-100km'!$E$34:$N$34</c:f>
              <c:numCache>
                <c:formatCode>General</c:formatCode>
                <c:ptCount val="10"/>
                <c:pt idx="0">
                  <c:v>7083.8920597724255</c:v>
                </c:pt>
                <c:pt idx="1">
                  <c:v>14728.274140937765</c:v>
                </c:pt>
                <c:pt idx="3">
                  <c:v>4313.9207198682652</c:v>
                </c:pt>
                <c:pt idx="4">
                  <c:v>3234.209654574966</c:v>
                </c:pt>
                <c:pt idx="5">
                  <c:v>6503.2752545050862</c:v>
                </c:pt>
                <c:pt idx="7">
                  <c:v>4025.232247659872</c:v>
                </c:pt>
                <c:pt idx="8">
                  <c:v>5015.3883655449827</c:v>
                </c:pt>
                <c:pt idx="9">
                  <c:v>3726.4491170942279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'Range-100km'!$E$5:$N$5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635E-4567-9AE6-22300C333D5E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0217344"/>
        <c:axId val="350217736"/>
      </c:scatterChart>
      <c:valAx>
        <c:axId val="350217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7736"/>
        <c:crosses val="autoZero"/>
        <c:crossBetween val="midCat"/>
      </c:valAx>
      <c:valAx>
        <c:axId val="35021773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73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'Range-100km'!$B$121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31.768238871650702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56-4A26-8759-A38B651F2C10}"/>
            </c:ext>
          </c:extLst>
        </c:ser>
        <c:ser>
          <c:idx val="1"/>
          <c:order val="1"/>
          <c:tx>
            <c:strRef>
              <c:f>'Range-100km'!$B$122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'Range-100km'!$E$122:$N$122</c:f>
              <c:numCache>
                <c:formatCode>General</c:formatCode>
                <c:ptCount val="10"/>
                <c:pt idx="0">
                  <c:v>29.174567246302292</c:v>
                </c:pt>
                <c:pt idx="1">
                  <c:v>120.89191192225769</c:v>
                </c:pt>
                <c:pt idx="3">
                  <c:v>16.502819676121259</c:v>
                </c:pt>
                <c:pt idx="4">
                  <c:v>12.372406029253819</c:v>
                </c:pt>
                <c:pt idx="5">
                  <c:v>53.37987137872279</c:v>
                </c:pt>
                <c:pt idx="7">
                  <c:v>0</c:v>
                </c:pt>
                <c:pt idx="8">
                  <c:v>41.16706972869904</c:v>
                </c:pt>
                <c:pt idx="9">
                  <c:v>38.602104210319744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56-4A26-8759-A38B651F2C10}"/>
            </c:ext>
          </c:extLst>
        </c:ser>
        <c:ser>
          <c:idx val="2"/>
          <c:order val="2"/>
          <c:tx>
            <c:strRef>
              <c:f>'Range-100km'!$B$123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214.24046048868823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56-4A26-8759-A38B651F2C10}"/>
            </c:ext>
          </c:extLst>
        </c:ser>
        <c:ser>
          <c:idx val="3"/>
          <c:order val="3"/>
          <c:tx>
            <c:strRef>
              <c:f>'Range-100km'!$B$124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56-4A26-8759-A38B651F2C10}"/>
            </c:ext>
          </c:extLst>
        </c:ser>
        <c:ser>
          <c:idx val="4"/>
          <c:order val="4"/>
          <c:tx>
            <c:strRef>
              <c:f>'Range-100km'!$B$125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56-4A26-8759-A38B651F2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218520"/>
        <c:axId val="350218912"/>
      </c:barChart>
      <c:catAx>
        <c:axId val="35021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8912"/>
        <c:crosses val="autoZero"/>
        <c:auto val="1"/>
        <c:lblAlgn val="ctr"/>
        <c:lblOffset val="100"/>
        <c:noMultiLvlLbl val="0"/>
      </c:catAx>
      <c:valAx>
        <c:axId val="35021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8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'Range-100km'!$B$121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27.704859481090729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C-401E-953F-DAAE399C3234}"/>
            </c:ext>
          </c:extLst>
        </c:ser>
        <c:ser>
          <c:idx val="1"/>
          <c:order val="1"/>
          <c:tx>
            <c:strRef>
              <c:f>'Range-100km'!$B$122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'Range-100km'!$E$128:$N$128</c:f>
              <c:numCache>
                <c:formatCode>General</c:formatCode>
                <c:ptCount val="10"/>
                <c:pt idx="0">
                  <c:v>16.729148546040477</c:v>
                </c:pt>
                <c:pt idx="1">
                  <c:v>173.52906017548952</c:v>
                </c:pt>
                <c:pt idx="3">
                  <c:v>11.105849438397755</c:v>
                </c:pt>
                <c:pt idx="4">
                  <c:v>8.3262182613821523</c:v>
                </c:pt>
                <c:pt idx="5">
                  <c:v>76.62182494553511</c:v>
                </c:pt>
                <c:pt idx="7">
                  <c:v>0</c:v>
                </c:pt>
                <c:pt idx="8">
                  <c:v>59.091487648850297</c:v>
                </c:pt>
                <c:pt idx="9">
                  <c:v>55.409718962181458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C-401E-953F-DAAE399C3234}"/>
            </c:ext>
          </c:extLst>
        </c:ser>
        <c:ser>
          <c:idx val="2"/>
          <c:order val="2"/>
          <c:tx>
            <c:strRef>
              <c:f>'Range-100km'!$B$123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121.40292761025668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C-401E-953F-DAAE399C3234}"/>
            </c:ext>
          </c:extLst>
        </c:ser>
        <c:ser>
          <c:idx val="3"/>
          <c:order val="3"/>
          <c:tx>
            <c:strRef>
              <c:f>'Range-100km'!$B$124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C-401E-953F-DAAE399C3234}"/>
            </c:ext>
          </c:extLst>
        </c:ser>
        <c:ser>
          <c:idx val="4"/>
          <c:order val="4"/>
          <c:tx>
            <c:strRef>
              <c:f>'Range-100km'!$B$125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'Range-100km'!$E$131:$N$131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43C-401E-953F-DAAE399C3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0219696"/>
        <c:axId val="350220088"/>
      </c:barChart>
      <c:catAx>
        <c:axId val="3502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20088"/>
        <c:crosses val="autoZero"/>
        <c:auto val="1"/>
        <c:lblAlgn val="ctr"/>
        <c:lblOffset val="100"/>
        <c:noMultiLvlLbl val="0"/>
      </c:catAx>
      <c:valAx>
        <c:axId val="350220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19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A15-4DD0-873B-E2D8FDB2F93B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A15-4DD0-873B-E2D8FDB2F93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A15-4DD0-873B-E2D8FDB2F93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A15-4DD0-873B-E2D8FDB2F93B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A15-4DD0-873B-E2D8FDB2F93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A15-4DD0-873B-E2D8FDB2F93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A15-4DD0-873B-E2D8FDB2F93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A15-4DD0-873B-E2D8FDB2F93B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'Range-150km'!$E$110:$N$110</c:f>
              <c:numCache>
                <c:formatCode>General</c:formatCode>
                <c:ptCount val="10"/>
                <c:pt idx="0">
                  <c:v>225.3443958396476</c:v>
                </c:pt>
                <c:pt idx="1">
                  <c:v>364.30993998685153</c:v>
                </c:pt>
                <c:pt idx="3">
                  <c:v>411.92201036488359</c:v>
                </c:pt>
                <c:pt idx="4">
                  <c:v>305.44394779584979</c:v>
                </c:pt>
                <c:pt idx="5">
                  <c:v>367.22229407463192</c:v>
                </c:pt>
                <c:pt idx="7">
                  <c:v>465.08558052017474</c:v>
                </c:pt>
                <c:pt idx="8">
                  <c:v>380.6828009533848</c:v>
                </c:pt>
                <c:pt idx="9">
                  <c:v>470.96060401852014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A15-4DD0-873B-E2D8FDB2F9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20872"/>
        <c:axId val="350221264"/>
      </c:barChart>
      <c:catAx>
        <c:axId val="350220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21264"/>
        <c:crosses val="autoZero"/>
        <c:auto val="1"/>
        <c:lblAlgn val="ctr"/>
        <c:lblOffset val="100"/>
        <c:noMultiLvlLbl val="0"/>
      </c:catAx>
      <c:valAx>
        <c:axId val="35022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20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143.79762995658851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F-42D4-8107-D06EDD61F70E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Base!$E$128:$N$128</c:f>
              <c:numCache>
                <c:formatCode>General</c:formatCode>
                <c:ptCount val="10"/>
                <c:pt idx="0">
                  <c:v>84.969212175981298</c:v>
                </c:pt>
                <c:pt idx="1">
                  <c:v>927.50896083229213</c:v>
                </c:pt>
                <c:pt idx="3">
                  <c:v>56.009542575076125</c:v>
                </c:pt>
                <c:pt idx="4">
                  <c:v>41.904047250719799</c:v>
                </c:pt>
                <c:pt idx="5">
                  <c:v>394.18715144970093</c:v>
                </c:pt>
                <c:pt idx="7">
                  <c:v>0</c:v>
                </c:pt>
                <c:pt idx="8">
                  <c:v>301.9749823900907</c:v>
                </c:pt>
                <c:pt idx="9">
                  <c:v>287.59525991317702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F-42D4-8107-D06EDD61F70E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685.91684040544578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F-42D4-8107-D06EDD61F70E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F-42D4-8107-D06EDD61F70E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F-42D4-8107-D06EDD61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320112"/>
        <c:axId val="223320504"/>
      </c:barChart>
      <c:catAx>
        <c:axId val="2233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0504"/>
        <c:crosses val="autoZero"/>
        <c:auto val="1"/>
        <c:lblAlgn val="ctr"/>
        <c:lblOffset val="100"/>
        <c:noMultiLvlLbl val="0"/>
      </c:catAx>
      <c:valAx>
        <c:axId val="22332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2C2-4594-A574-F7F8E789C19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2C2-4594-A574-F7F8E789C19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2C2-4594-A574-F7F8E789C19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2C2-4594-A574-F7F8E789C19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2C2-4594-A574-F7F8E789C19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2C2-4594-A574-F7F8E789C19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2C2-4594-A574-F7F8E789C19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2C2-4594-A574-F7F8E789C195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'Range-150km'!$E$111:$N$111</c:f>
              <c:numCache>
                <c:formatCode>General</c:formatCode>
                <c:ptCount val="10"/>
                <c:pt idx="0">
                  <c:v>0.10145846467437986</c:v>
                </c:pt>
                <c:pt idx="1">
                  <c:v>0.33872645671618462</c:v>
                </c:pt>
                <c:pt idx="3">
                  <c:v>0.30357208505144684</c:v>
                </c:pt>
                <c:pt idx="4">
                  <c:v>0.10842271773510506</c:v>
                </c:pt>
                <c:pt idx="5">
                  <c:v>0.21126112474217229</c:v>
                </c:pt>
                <c:pt idx="7">
                  <c:v>0.23476761079631669</c:v>
                </c:pt>
                <c:pt idx="8">
                  <c:v>0.30739637793492047</c:v>
                </c:pt>
                <c:pt idx="9">
                  <c:v>0.23991920664437749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2C2-4594-A574-F7F8E789C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0222048"/>
        <c:axId val="350222440"/>
      </c:barChart>
      <c:catAx>
        <c:axId val="35022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22440"/>
        <c:crosses val="autoZero"/>
        <c:auto val="1"/>
        <c:lblAlgn val="ctr"/>
        <c:lblOffset val="100"/>
        <c:noMultiLvlLbl val="0"/>
      </c:catAx>
      <c:valAx>
        <c:axId val="35022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0222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C1-4DA0-829C-C1D13BFDC2C3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C1-4DA0-829C-C1D13BFDC2C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C1-4DA0-829C-C1D13BFDC2C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C1-4DA0-829C-C1D13BFDC2C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C1-4DA0-829C-C1D13BFDC2C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C1-4DA0-829C-C1D13BFDC2C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4C1-4DA0-829C-C1D13BFDC2C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4C1-4DA0-829C-C1D13BFDC2C3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'Range-150km'!$E$32:$N$32</c:f>
              <c:numCache>
                <c:formatCode>General</c:formatCode>
                <c:ptCount val="10"/>
                <c:pt idx="0">
                  <c:v>246.44850231721873</c:v>
                </c:pt>
                <c:pt idx="1">
                  <c:v>262.14825657525785</c:v>
                </c:pt>
                <c:pt idx="3">
                  <c:v>152.49128710870195</c:v>
                </c:pt>
                <c:pt idx="4">
                  <c:v>114.29547236807238</c:v>
                </c:pt>
                <c:pt idx="5">
                  <c:v>115.22257394735938</c:v>
                </c:pt>
                <c:pt idx="7">
                  <c:v>55.4283193740089</c:v>
                </c:pt>
                <c:pt idx="8">
                  <c:v>88.788134194607167</c:v>
                </c:pt>
                <c:pt idx="9">
                  <c:v>83.413831845108291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C1-4DA0-829C-C1D13BFDC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27144"/>
        <c:axId val="354627536"/>
      </c:barChart>
      <c:catAx>
        <c:axId val="35462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7536"/>
        <c:crosses val="autoZero"/>
        <c:auto val="1"/>
        <c:lblAlgn val="ctr"/>
        <c:lblOffset val="100"/>
        <c:noMultiLvlLbl val="0"/>
      </c:catAx>
      <c:valAx>
        <c:axId val="354627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D68-47AA-AB9D-9AF0905444A4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D68-47AA-AB9D-9AF0905444A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D68-47AA-AB9D-9AF0905444A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D68-47AA-AB9D-9AF0905444A4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D68-47AA-AB9D-9AF0905444A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D68-47AA-AB9D-9AF0905444A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D68-47AA-AB9D-9AF0905444A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D68-47AA-AB9D-9AF0905444A4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'Range-150km'!$E$115:$N$115</c:f>
              <c:numCache>
                <c:formatCode>General</c:formatCode>
                <c:ptCount val="10"/>
                <c:pt idx="0">
                  <c:v>7325.3443958396474</c:v>
                </c:pt>
                <c:pt idx="1">
                  <c:v>7464.3099399868515</c:v>
                </c:pt>
                <c:pt idx="3">
                  <c:v>7511.922010364884</c:v>
                </c:pt>
                <c:pt idx="4">
                  <c:v>7405.4439477958495</c:v>
                </c:pt>
                <c:pt idx="5">
                  <c:v>7467.2222940746324</c:v>
                </c:pt>
                <c:pt idx="7">
                  <c:v>7565.0855805201745</c:v>
                </c:pt>
                <c:pt idx="8">
                  <c:v>7480.6828009533847</c:v>
                </c:pt>
                <c:pt idx="9">
                  <c:v>7570.9606040185199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D68-47AA-AB9D-9AF090544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28320"/>
        <c:axId val="354628712"/>
      </c:barChart>
      <c:catAx>
        <c:axId val="354628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8712"/>
        <c:crosses val="autoZero"/>
        <c:auto val="1"/>
        <c:lblAlgn val="ctr"/>
        <c:lblOffset val="100"/>
        <c:noMultiLvlLbl val="0"/>
      </c:catAx>
      <c:valAx>
        <c:axId val="354628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B8-492D-B9C8-4DBAFA0C43C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B8-492D-B9C8-4DBAFA0C43C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B8-492D-B9C8-4DBAFA0C43C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B8-492D-B9C8-4DBAFA0C43C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B8-492D-B9C8-4DBAFA0C43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B8-492D-B9C8-4DBAFA0C43C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B8-492D-B9C8-4DBAFA0C43C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B8-492D-B9C8-4DBAFA0C43C1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'Range-150km'!$E$34:$N$34</c:f>
              <c:numCache>
                <c:formatCode>General</c:formatCode>
                <c:ptCount val="10"/>
                <c:pt idx="0">
                  <c:v>7097.7111885669474</c:v>
                </c:pt>
                <c:pt idx="1">
                  <c:v>14848.065373970305</c:v>
                </c:pt>
                <c:pt idx="3">
                  <c:v>4318.5497960786024</c:v>
                </c:pt>
                <c:pt idx="4">
                  <c:v>3236.8451879876588</c:v>
                </c:pt>
                <c:pt idx="5">
                  <c:v>6526.2013674173422</c:v>
                </c:pt>
                <c:pt idx="7">
                  <c:v>4083.9553043127316</c:v>
                </c:pt>
                <c:pt idx="8">
                  <c:v>5028.9558976178323</c:v>
                </c:pt>
                <c:pt idx="9">
                  <c:v>3743.6097783206378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B8-492D-B9C8-4DBAFA0C4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29496"/>
        <c:axId val="354629888"/>
      </c:barChart>
      <c:catAx>
        <c:axId val="354629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9888"/>
        <c:crosses val="autoZero"/>
        <c:auto val="1"/>
        <c:lblAlgn val="ctr"/>
        <c:lblOffset val="100"/>
        <c:noMultiLvlLbl val="0"/>
      </c:catAx>
      <c:valAx>
        <c:axId val="354629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29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D76-472A-A6E4-5EA0F819545A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D76-472A-A6E4-5EA0F819545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D76-472A-A6E4-5EA0F819545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D76-472A-A6E4-5EA0F819545A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D76-472A-A6E4-5EA0F819545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D76-472A-A6E4-5EA0F819545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D76-472A-A6E4-5EA0F819545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D76-472A-A6E4-5EA0F819545A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D76-472A-A6E4-5EA0F81954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30672"/>
        <c:axId val="354631064"/>
      </c:barChart>
      <c:catAx>
        <c:axId val="35463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1064"/>
        <c:crosses val="autoZero"/>
        <c:auto val="1"/>
        <c:lblAlgn val="ctr"/>
        <c:lblOffset val="100"/>
        <c:noMultiLvlLbl val="0"/>
      </c:catAx>
      <c:valAx>
        <c:axId val="354631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0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3-40D2-8EB9-18A33A7FC49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13-40D2-8EB9-18A33A7FC49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13-40D2-8EB9-18A33A7FC49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C13-40D2-8EB9-18A33A7FC49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C13-40D2-8EB9-18A33A7FC49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C13-40D2-8EB9-18A33A7FC49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C13-40D2-8EB9-18A33A7FC49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C13-40D2-8EB9-18A33A7FC49F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'Range-150km'!$E$37:$N$37</c:f>
              <c:numCache>
                <c:formatCode>General</c:formatCode>
                <c:ptCount val="10"/>
                <c:pt idx="0">
                  <c:v>0.5072053545657379</c:v>
                </c:pt>
                <c:pt idx="1">
                  <c:v>0.24245563508316376</c:v>
                </c:pt>
                <c:pt idx="3">
                  <c:v>0.83361250651115104</c:v>
                </c:pt>
                <c:pt idx="4">
                  <c:v>1.1121931729581469</c:v>
                </c:pt>
                <c:pt idx="5">
                  <c:v>0.55162213320226661</c:v>
                </c:pt>
                <c:pt idx="7">
                  <c:v>0.88149767853743177</c:v>
                </c:pt>
                <c:pt idx="8">
                  <c:v>0.71585378621188289</c:v>
                </c:pt>
                <c:pt idx="9">
                  <c:v>0.961637919862802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13-40D2-8EB9-18A33A7FC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31848"/>
        <c:axId val="354632240"/>
      </c:barChart>
      <c:catAx>
        <c:axId val="354631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2240"/>
        <c:crosses val="autoZero"/>
        <c:auto val="1"/>
        <c:lblAlgn val="ctr"/>
        <c:lblOffset val="100"/>
        <c:noMultiLvlLbl val="0"/>
      </c:catAx>
      <c:valAx>
        <c:axId val="354632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1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375-4693-9BC5-7219F9385E1B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375-4693-9BC5-7219F9385E1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375-4693-9BC5-7219F9385E1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375-4693-9BC5-7219F9385E1B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375-4693-9BC5-7219F9385E1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375-4693-9BC5-7219F9385E1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375-4693-9BC5-7219F9385E1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375-4693-9BC5-7219F9385E1B}"/>
              </c:ext>
            </c:extLst>
          </c:dPt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'Range-150km'!$E$38:$N$38</c:f>
              <c:numCache>
                <c:formatCode>General</c:formatCode>
                <c:ptCount val="10"/>
                <c:pt idx="0">
                  <c:v>122.29356377900855</c:v>
                </c:pt>
                <c:pt idx="1">
                  <c:v>176.69197795024664</c:v>
                </c:pt>
                <c:pt idx="3">
                  <c:v>79.936356725414939</c:v>
                </c:pt>
                <c:pt idx="4">
                  <c:v>59.914004429651577</c:v>
                </c:pt>
                <c:pt idx="5">
                  <c:v>77.661796272266372</c:v>
                </c:pt>
                <c:pt idx="7">
                  <c:v>555.41792138653148</c:v>
                </c:pt>
                <c:pt idx="8">
                  <c:v>59.844575181652203</c:v>
                </c:pt>
                <c:pt idx="9">
                  <c:v>15.723161068946677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375-4693-9BC5-7219F9385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33024"/>
        <c:axId val="354633416"/>
      </c:barChart>
      <c:catAx>
        <c:axId val="35463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3416"/>
        <c:crosses val="autoZero"/>
        <c:auto val="1"/>
        <c:lblAlgn val="ctr"/>
        <c:lblOffset val="100"/>
        <c:noMultiLvlLbl val="0"/>
      </c:catAx>
      <c:valAx>
        <c:axId val="35463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A02-4443-8277-86F7BFA71C7D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A02-4443-8277-86F7BFA71C7D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A02-4443-8277-86F7BFA71C7D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A02-4443-8277-86F7BFA71C7D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A02-4443-8277-86F7BFA71C7D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E692B209-5662-4521-9317-72C44B8785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A02-4443-8277-86F7BFA71C7D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785DFD12-2A0E-44F2-9551-814E868DEF2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A02-4443-8277-86F7BFA71C7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A02-4443-8277-86F7BFA71C7D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FE833488-88A7-4AFB-8895-5BAFD016C48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A02-4443-8277-86F7BFA71C7D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F366AADA-90D9-4EAC-B725-5092C4682E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A02-4443-8277-86F7BFA71C7D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FFEDFCA6-0FB9-4C8E-B98C-A14504F099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A02-4443-8277-86F7BFA71C7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A02-4443-8277-86F7BFA71C7D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8AFDB3B2-BE59-48C0-81C6-75B2C0B6FF6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A02-4443-8277-86F7BFA71C7D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978C5EE9-2E14-4CAB-9625-DF74D2A8735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A02-4443-8277-86F7BFA71C7D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1E1EA888-302C-481B-9AB8-606C124AC32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A02-4443-8277-86F7BFA71C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'Range-150km'!$E$119:$N$119</c:f>
              <c:numCache>
                <c:formatCode>General</c:formatCode>
                <c:ptCount val="10"/>
                <c:pt idx="0">
                  <c:v>1.5022959722643174</c:v>
                </c:pt>
                <c:pt idx="1">
                  <c:v>2.4287329332456769</c:v>
                </c:pt>
                <c:pt idx="3">
                  <c:v>2.7461467357658904</c:v>
                </c:pt>
                <c:pt idx="4">
                  <c:v>2.0362929853056655</c:v>
                </c:pt>
                <c:pt idx="5">
                  <c:v>2.4481486271642128</c:v>
                </c:pt>
                <c:pt idx="7">
                  <c:v>3.1005705368011651</c:v>
                </c:pt>
                <c:pt idx="8">
                  <c:v>2.537885339689232</c:v>
                </c:pt>
                <c:pt idx="9">
                  <c:v>3.1397373601234677</c:v>
                </c:pt>
              </c:numCache>
            </c:numRef>
          </c:xVal>
          <c:yVal>
            <c:numRef>
              <c:f>'Range-150km'!$E$120:$N$120</c:f>
              <c:numCache>
                <c:formatCode>General</c:formatCode>
                <c:ptCount val="10"/>
                <c:pt idx="0">
                  <c:v>0.67638976449586574</c:v>
                </c:pt>
                <c:pt idx="1">
                  <c:v>2.2581763781078972</c:v>
                </c:pt>
                <c:pt idx="3">
                  <c:v>2.0238139003429789</c:v>
                </c:pt>
                <c:pt idx="4">
                  <c:v>0.72281811823403375</c:v>
                </c:pt>
                <c:pt idx="5">
                  <c:v>1.4084074982811485</c:v>
                </c:pt>
                <c:pt idx="7">
                  <c:v>1.565117405308778</c:v>
                </c:pt>
                <c:pt idx="8">
                  <c:v>2.049309186232803</c:v>
                </c:pt>
                <c:pt idx="9">
                  <c:v>1.5994613776291833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'Range-150km'!$E$5:$N$5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FA02-4443-8277-86F7BFA71C7D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4634200"/>
        <c:axId val="354634592"/>
      </c:scatterChart>
      <c:valAx>
        <c:axId val="354634200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4592"/>
        <c:crosses val="autoZero"/>
        <c:crossBetween val="midCat"/>
        <c:majorUnit val="0.2"/>
      </c:valAx>
      <c:valAx>
        <c:axId val="35463459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42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7C3-4318-89D2-34041E3C733B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7C3-4318-89D2-34041E3C733B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7C3-4318-89D2-34041E3C733B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7C3-4318-89D2-34041E3C733B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7C3-4318-89D2-34041E3C733B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7C3-4318-89D2-34041E3C733B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7C3-4318-89D2-34041E3C733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C3-4318-89D2-34041E3C733B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7C3-4318-89D2-34041E3C733B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7C3-4318-89D2-34041E3C733B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7C3-4318-89D2-34041E3C733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7C3-4318-89D2-34041E3C733B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7C3-4318-89D2-34041E3C733B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7C3-4318-89D2-34041E3C733B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7C3-4318-89D2-34041E3C73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'Range-150km'!$E$38:$N$38</c:f>
              <c:numCache>
                <c:formatCode>General</c:formatCode>
                <c:ptCount val="10"/>
                <c:pt idx="0">
                  <c:v>122.29356377900855</c:v>
                </c:pt>
                <c:pt idx="1">
                  <c:v>176.69197795024664</c:v>
                </c:pt>
                <c:pt idx="3">
                  <c:v>79.936356725414939</c:v>
                </c:pt>
                <c:pt idx="4">
                  <c:v>59.914004429651577</c:v>
                </c:pt>
                <c:pt idx="5">
                  <c:v>77.661796272266372</c:v>
                </c:pt>
                <c:pt idx="7">
                  <c:v>555.41792138653148</c:v>
                </c:pt>
                <c:pt idx="8">
                  <c:v>59.844575181652203</c:v>
                </c:pt>
                <c:pt idx="9">
                  <c:v>15.723161068946677</c:v>
                </c:pt>
              </c:numCache>
            </c:numRef>
          </c:xVal>
          <c:yVal>
            <c:numRef>
              <c:f>'Range-150km'!$E$34:$N$34</c:f>
              <c:numCache>
                <c:formatCode>General</c:formatCode>
                <c:ptCount val="10"/>
                <c:pt idx="0">
                  <c:v>7097.7111885669474</c:v>
                </c:pt>
                <c:pt idx="1">
                  <c:v>14848.065373970305</c:v>
                </c:pt>
                <c:pt idx="3">
                  <c:v>4318.5497960786024</c:v>
                </c:pt>
                <c:pt idx="4">
                  <c:v>3236.8451879876588</c:v>
                </c:pt>
                <c:pt idx="5">
                  <c:v>6526.2013674173422</c:v>
                </c:pt>
                <c:pt idx="7">
                  <c:v>4083.9553043127316</c:v>
                </c:pt>
                <c:pt idx="8">
                  <c:v>5028.9558976178323</c:v>
                </c:pt>
                <c:pt idx="9">
                  <c:v>3743.6097783206378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'Range-150km'!$E$5:$N$5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7C3-4318-89D2-34041E3C733B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4635376"/>
        <c:axId val="354635768"/>
      </c:scatterChart>
      <c:valAx>
        <c:axId val="354635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5768"/>
        <c:crosses val="autoZero"/>
        <c:crossBetween val="midCat"/>
      </c:valAx>
      <c:valAx>
        <c:axId val="354635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5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'Range-150km'!$B$121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47.871802059922018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55-4308-AF33-C6D4174AEC55}"/>
            </c:ext>
          </c:extLst>
        </c:ser>
        <c:ser>
          <c:idx val="1"/>
          <c:order val="1"/>
          <c:tx>
            <c:strRef>
              <c:f>'Range-150km'!$B$122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'Range-150km'!$E$122:$N$122</c:f>
              <c:numCache>
                <c:formatCode>General</c:formatCode>
                <c:ptCount val="10"/>
                <c:pt idx="0">
                  <c:v>43.847220698404655</c:v>
                </c:pt>
                <c:pt idx="1">
                  <c:v>182.8127648456086</c:v>
                </c:pt>
                <c:pt idx="3">
                  <c:v>24.78079217548013</c:v>
                </c:pt>
                <c:pt idx="4">
                  <c:v>18.573732316473482</c:v>
                </c:pt>
                <c:pt idx="5">
                  <c:v>80.35207859525562</c:v>
                </c:pt>
                <c:pt idx="7">
                  <c:v>0</c:v>
                </c:pt>
                <c:pt idx="8">
                  <c:v>61.91765114004972</c:v>
                </c:pt>
                <c:pt idx="9">
                  <c:v>58.169805991416865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55-4308-AF33-C6D4174AEC55}"/>
            </c:ext>
          </c:extLst>
        </c:ser>
        <c:ser>
          <c:idx val="2"/>
          <c:order val="2"/>
          <c:tx>
            <c:strRef>
              <c:f>'Range-150km'!$B$123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326.04893749416999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755-4308-AF33-C6D4174AEC55}"/>
            </c:ext>
          </c:extLst>
        </c:ser>
        <c:ser>
          <c:idx val="3"/>
          <c:order val="3"/>
          <c:tx>
            <c:strRef>
              <c:f>'Range-150km'!$B$124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755-4308-AF33-C6D4174AEC55}"/>
            </c:ext>
          </c:extLst>
        </c:ser>
        <c:ser>
          <c:idx val="4"/>
          <c:order val="4"/>
          <c:tx>
            <c:strRef>
              <c:f>'Range-150km'!$B$125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755-4308-AF33-C6D4174AE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636552"/>
        <c:axId val="354636944"/>
      </c:barChart>
      <c:catAx>
        <c:axId val="35463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6944"/>
        <c:crosses val="autoZero"/>
        <c:auto val="1"/>
        <c:lblAlgn val="ctr"/>
        <c:lblOffset val="100"/>
        <c:noMultiLvlLbl val="0"/>
      </c:catAx>
      <c:valAx>
        <c:axId val="354636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6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Base!$E$127:$N$127</c15:sqref>
                  </c15:fullRef>
                </c:ext>
              </c:extLst>
              <c:f>(Base!$E$127,Base!$N$127)</c:f>
              <c:numCache>
                <c:formatCode>General</c:formatCode>
                <c:ptCount val="2"/>
                <c:pt idx="0">
                  <c:v>0</c:v>
                </c:pt>
                <c:pt idx="1">
                  <c:v>143.79762995658851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80-4E6A-BB14-0A3A92F48B78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Base!$E$128:$N$128</c15:sqref>
                  </c15:fullRef>
                </c:ext>
              </c:extLst>
              <c:f>(Base!$E$128,Base!$N$128)</c:f>
              <c:numCache>
                <c:formatCode>General</c:formatCode>
                <c:ptCount val="2"/>
                <c:pt idx="0">
                  <c:v>84.969212175981298</c:v>
                </c:pt>
                <c:pt idx="1">
                  <c:v>287.59525991317702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80-4E6A-BB14-0A3A92F48B78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Base!$E$129:$N$129</c15:sqref>
                  </c15:fullRef>
                </c:ext>
              </c:extLst>
              <c:f>(Base!$E$129,Base!$N$129)</c:f>
              <c:numCache>
                <c:formatCode>General</c:formatCode>
                <c:ptCount val="2"/>
                <c:pt idx="0">
                  <c:v>0</c:v>
                </c:pt>
                <c:pt idx="1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80-4E6A-BB14-0A3A92F48B78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Base!$E$130:$N$130</c15:sqref>
                  </c15:fullRef>
                </c:ext>
              </c:extLst>
              <c:f>(Base!$E$130,Base!$N$130)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80-4E6A-BB14-0A3A92F48B78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Base!$E$131:$N$131</c15:sqref>
                  </c15:fullRef>
                </c:ext>
              </c:extLst>
              <c:f>(Base!$E$131,Base!$N$131)</c:f>
              <c:numCache>
                <c:formatCode>General</c:formatCode>
                <c:ptCount val="2"/>
                <c:pt idx="0">
                  <c:v>26.315789473684212</c:v>
                </c:pt>
                <c:pt idx="1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80-4E6A-BB14-0A3A92F48B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320112"/>
        <c:axId val="223320504"/>
      </c:barChart>
      <c:catAx>
        <c:axId val="22332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0504"/>
        <c:crosses val="autoZero"/>
        <c:auto val="1"/>
        <c:lblAlgn val="ctr"/>
        <c:lblOffset val="100"/>
        <c:noMultiLvlLbl val="0"/>
      </c:catAx>
      <c:valAx>
        <c:axId val="22332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0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689556163867247"/>
          <c:y val="0.11490780992642356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'Range-150km'!$B$121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41.748664587141292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6F-44E4-9F5B-815DD887324F}"/>
            </c:ext>
          </c:extLst>
        </c:ser>
        <c:ser>
          <c:idx val="1"/>
          <c:order val="1"/>
          <c:tx>
            <c:strRef>
              <c:f>'Range-150km'!$B$122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'Range-150km'!$E$128:$N$128</c:f>
              <c:numCache>
                <c:formatCode>General</c:formatCode>
                <c:ptCount val="10"/>
                <c:pt idx="0">
                  <c:v>25.142675200695646</c:v>
                </c:pt>
                <c:pt idx="1">
                  <c:v>262.41066724250038</c:v>
                </c:pt>
                <c:pt idx="3">
                  <c:v>16.676649946270992</c:v>
                </c:pt>
                <c:pt idx="4">
                  <c:v>12.499504852151398</c:v>
                </c:pt>
                <c:pt idx="5">
                  <c:v>115.33791185921861</c:v>
                </c:pt>
                <c:pt idx="7">
                  <c:v>0</c:v>
                </c:pt>
                <c:pt idx="8">
                  <c:v>88.877011205812991</c:v>
                </c:pt>
                <c:pt idx="9">
                  <c:v>83.497329174282584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E6F-44E4-9F5B-815DD887324F}"/>
            </c:ext>
          </c:extLst>
        </c:ser>
        <c:ser>
          <c:idx val="2"/>
          <c:order val="2"/>
          <c:tx>
            <c:strRef>
              <c:f>'Range-150km'!$B$123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184.76106458002968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6F-44E4-9F5B-815DD887324F}"/>
            </c:ext>
          </c:extLst>
        </c:ser>
        <c:ser>
          <c:idx val="3"/>
          <c:order val="3"/>
          <c:tx>
            <c:strRef>
              <c:f>'Range-150km'!$B$124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6F-44E4-9F5B-815DD887324F}"/>
            </c:ext>
          </c:extLst>
        </c:ser>
        <c:ser>
          <c:idx val="4"/>
          <c:order val="4"/>
          <c:tx>
            <c:strRef>
              <c:f>'Range-150km'!$B$125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'Range-150km'!$E$5:$N$5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'Range-150km'!$E$131:$N$131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E6F-44E4-9F5B-815DD88732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4637728"/>
        <c:axId val="354638120"/>
      </c:barChart>
      <c:catAx>
        <c:axId val="354637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8120"/>
        <c:crosses val="autoZero"/>
        <c:auto val="1"/>
        <c:lblAlgn val="ctr"/>
        <c:lblOffset val="100"/>
        <c:noMultiLvlLbl val="0"/>
      </c:catAx>
      <c:valAx>
        <c:axId val="35463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7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40A-4597-AEC9-40FF638103DE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40A-4597-AEC9-40FF638103D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40A-4597-AEC9-40FF638103D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40A-4597-AEC9-40FF638103D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40A-4597-AEC9-40FF638103D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40A-4597-AEC9-40FF638103D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40A-4597-AEC9-40FF638103D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40A-4597-AEC9-40FF638103DE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'Range-200km'!$E$110:$N$110</c:f>
              <c:numCache>
                <c:formatCode>General</c:formatCode>
                <c:ptCount val="10"/>
                <c:pt idx="0">
                  <c:v>240.07440748021318</c:v>
                </c:pt>
                <c:pt idx="1">
                  <c:v>427.24630908239874</c:v>
                </c:pt>
                <c:pt idx="3">
                  <c:v>420.21776739531401</c:v>
                </c:pt>
                <c:pt idx="4">
                  <c:v>311.65538915517993</c:v>
                </c:pt>
                <c:pt idx="5">
                  <c:v>394.38534528880371</c:v>
                </c:pt>
                <c:pt idx="7">
                  <c:v>580.20464384389766</c:v>
                </c:pt>
                <c:pt idx="8">
                  <c:v>401.54595504104748</c:v>
                </c:pt>
                <c:pt idx="9">
                  <c:v>506.96192824369462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40A-4597-AEC9-40FF63810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38904"/>
        <c:axId val="354639296"/>
      </c:barChart>
      <c:catAx>
        <c:axId val="354638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9296"/>
        <c:crosses val="autoZero"/>
        <c:auto val="1"/>
        <c:lblAlgn val="ctr"/>
        <c:lblOffset val="100"/>
        <c:noMultiLvlLbl val="0"/>
      </c:catAx>
      <c:valAx>
        <c:axId val="35463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38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C9E-49D3-923D-D62BE68C5AE2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C9E-49D3-923D-D62BE68C5AE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C9E-49D3-923D-D62BE68C5AE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C9E-49D3-923D-D62BE68C5AE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C9E-49D3-923D-D62BE68C5AE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C9E-49D3-923D-D62BE68C5AE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C9E-49D3-923D-D62BE68C5AE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C9E-49D3-923D-D62BE68C5AE2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'Range-200km'!$E$111:$N$111</c:f>
              <c:numCache>
                <c:formatCode>General</c:formatCode>
                <c:ptCount val="10"/>
                <c:pt idx="0">
                  <c:v>0.10990488140233184</c:v>
                </c:pt>
                <c:pt idx="1">
                  <c:v>0.42906574249926666</c:v>
                </c:pt>
                <c:pt idx="3">
                  <c:v>0.30915485395795078</c:v>
                </c:pt>
                <c:pt idx="4">
                  <c:v>0.11260281143339426</c:v>
                </c:pt>
                <c:pt idx="5">
                  <c:v>0.25025115040844759</c:v>
                </c:pt>
                <c:pt idx="7">
                  <c:v>0.30000174667975965</c:v>
                </c:pt>
                <c:pt idx="8">
                  <c:v>0.33734348906553679</c:v>
                </c:pt>
                <c:pt idx="9">
                  <c:v>0.28244045572922927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C9E-49D3-923D-D62BE68C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40080"/>
        <c:axId val="354640472"/>
      </c:barChart>
      <c:catAx>
        <c:axId val="35464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40472"/>
        <c:crosses val="autoZero"/>
        <c:auto val="1"/>
        <c:lblAlgn val="ctr"/>
        <c:lblOffset val="100"/>
        <c:noMultiLvlLbl val="0"/>
      </c:catAx>
      <c:valAx>
        <c:axId val="354640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40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AB-4A5B-B4FB-9BA84B91D86E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AB-4A5B-B4FB-9BA84B91D86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AB-4A5B-B4FB-9BA84B91D86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AB-4A5B-B4FB-9BA84B91D86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AB-4A5B-B4FB-9BA84B91D86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AB-4A5B-B4FB-9BA84B91D86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AB-4A5B-B4FB-9BA84B91D86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AB-4A5B-B4FB-9BA84B91D86E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'Range-200km'!$E$32:$N$32</c:f>
              <c:numCache>
                <c:formatCode>General</c:formatCode>
                <c:ptCount val="10"/>
                <c:pt idx="0">
                  <c:v>329.24027908460397</c:v>
                </c:pt>
                <c:pt idx="1">
                  <c:v>352.39720307255681</c:v>
                </c:pt>
                <c:pt idx="3">
                  <c:v>203.5401259897736</c:v>
                </c:pt>
                <c:pt idx="4">
                  <c:v>152.51824914522885</c:v>
                </c:pt>
                <c:pt idx="5">
                  <c:v>154.1736095879684</c:v>
                </c:pt>
                <c:pt idx="7">
                  <c:v>74.9985601390418</c:v>
                </c:pt>
                <c:pt idx="8">
                  <c:v>118.70529821409291</c:v>
                </c:pt>
                <c:pt idx="9">
                  <c:v>111.73298373561956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2AB-4A5B-B4FB-9BA84B91D8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41256"/>
        <c:axId val="354641648"/>
      </c:barChart>
      <c:catAx>
        <c:axId val="354641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41648"/>
        <c:crosses val="autoZero"/>
        <c:auto val="1"/>
        <c:lblAlgn val="ctr"/>
        <c:lblOffset val="100"/>
        <c:noMultiLvlLbl val="0"/>
      </c:catAx>
      <c:valAx>
        <c:axId val="35464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41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A3F-4D2D-8F7C-0CA509A6A15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A3F-4D2D-8F7C-0CA509A6A15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A3F-4D2D-8F7C-0CA509A6A15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A3F-4D2D-8F7C-0CA509A6A15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A3F-4D2D-8F7C-0CA509A6A15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A3F-4D2D-8F7C-0CA509A6A15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A3F-4D2D-8F7C-0CA509A6A1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A3F-4D2D-8F7C-0CA509A6A155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'Range-200km'!$E$115:$N$115</c:f>
              <c:numCache>
                <c:formatCode>General</c:formatCode>
                <c:ptCount val="10"/>
                <c:pt idx="0">
                  <c:v>7340.0744074802133</c:v>
                </c:pt>
                <c:pt idx="1">
                  <c:v>7527.2463090823985</c:v>
                </c:pt>
                <c:pt idx="3">
                  <c:v>7520.2177673953138</c:v>
                </c:pt>
                <c:pt idx="4">
                  <c:v>7411.6553891551803</c:v>
                </c:pt>
                <c:pt idx="5">
                  <c:v>7494.3853452888034</c:v>
                </c:pt>
                <c:pt idx="7">
                  <c:v>7680.2046438438974</c:v>
                </c:pt>
                <c:pt idx="8">
                  <c:v>7501.5459550410478</c:v>
                </c:pt>
                <c:pt idx="9">
                  <c:v>7606.9619282436943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A3F-4D2D-8F7C-0CA509A6A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4642432"/>
        <c:axId val="356221712"/>
      </c:barChart>
      <c:catAx>
        <c:axId val="35464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1712"/>
        <c:crosses val="autoZero"/>
        <c:auto val="1"/>
        <c:lblAlgn val="ctr"/>
        <c:lblOffset val="100"/>
        <c:noMultiLvlLbl val="0"/>
      </c:catAx>
      <c:valAx>
        <c:axId val="356221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4642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161-4771-935C-0BF661A344D8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161-4771-935C-0BF661A344D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161-4771-935C-0BF661A344D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161-4771-935C-0BF661A344D8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161-4771-935C-0BF661A344D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161-4771-935C-0BF661A344D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161-4771-935C-0BF661A344D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161-4771-935C-0BF661A344D8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'Range-200km'!$E$34:$N$34</c:f>
              <c:numCache>
                <c:formatCode>General</c:formatCode>
                <c:ptCount val="10"/>
                <c:pt idx="0">
                  <c:v>7111.584338959975</c:v>
                </c:pt>
                <c:pt idx="1">
                  <c:v>14969.821210665246</c:v>
                </c:pt>
                <c:pt idx="3">
                  <c:v>4323.1888174717369</c:v>
                </c:pt>
                <c:pt idx="4">
                  <c:v>3239.485020256644</c:v>
                </c:pt>
                <c:pt idx="5">
                  <c:v>6549.2896958651427</c:v>
                </c:pt>
                <c:pt idx="7">
                  <c:v>4144.4171177497547</c:v>
                </c:pt>
                <c:pt idx="8">
                  <c:v>5042.5970340570393</c:v>
                </c:pt>
                <c:pt idx="9">
                  <c:v>3760.9292237975756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161-4771-935C-0BF661A3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22496"/>
        <c:axId val="356222888"/>
      </c:barChart>
      <c:catAx>
        <c:axId val="356222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2888"/>
        <c:crosses val="autoZero"/>
        <c:auto val="1"/>
        <c:lblAlgn val="ctr"/>
        <c:lblOffset val="100"/>
        <c:noMultiLvlLbl val="0"/>
      </c:catAx>
      <c:valAx>
        <c:axId val="356222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2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04D-44BB-AE1F-D1338F52025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04D-44BB-AE1F-D1338F52025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04D-44BB-AE1F-D1338F52025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04D-44BB-AE1F-D1338F52025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04D-44BB-AE1F-D1338F52025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04D-44BB-AE1F-D1338F52025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04D-44BB-AE1F-D1338F52025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04D-44BB-AE1F-D1338F520255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04D-44BB-AE1F-D1338F5202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23672"/>
        <c:axId val="356224064"/>
      </c:barChart>
      <c:catAx>
        <c:axId val="356223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4064"/>
        <c:crosses val="autoZero"/>
        <c:auto val="1"/>
        <c:lblAlgn val="ctr"/>
        <c:lblOffset val="100"/>
        <c:noMultiLvlLbl val="0"/>
      </c:catAx>
      <c:valAx>
        <c:axId val="35622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36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B0-48B5-9952-927CD064F978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B0-48B5-9952-927CD064F97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B0-48B5-9952-927CD064F97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B0-48B5-9952-927CD064F978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B0-48B5-9952-927CD064F97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B0-48B5-9952-927CD064F97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B0-48B5-9952-927CD064F97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B0-48B5-9952-927CD064F978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'Range-200km'!$E$37:$N$37</c:f>
              <c:numCache>
                <c:formatCode>General</c:formatCode>
                <c:ptCount val="10"/>
                <c:pt idx="0">
                  <c:v>0.50621590751306222</c:v>
                </c:pt>
                <c:pt idx="1">
                  <c:v>0.24048364167752961</c:v>
                </c:pt>
                <c:pt idx="3">
                  <c:v>0.83271799405412839</c:v>
                </c:pt>
                <c:pt idx="4">
                  <c:v>1.1112868550066946</c:v>
                </c:pt>
                <c:pt idx="5">
                  <c:v>0.54967748980093856</c:v>
                </c:pt>
                <c:pt idx="7">
                  <c:v>0.8686377402950578</c:v>
                </c:pt>
                <c:pt idx="8">
                  <c:v>0.71391727232780944</c:v>
                </c:pt>
                <c:pt idx="9">
                  <c:v>0.95720948355609536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B0-48B5-9952-927CD064F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24848"/>
        <c:axId val="356225240"/>
      </c:barChart>
      <c:catAx>
        <c:axId val="35622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5240"/>
        <c:crosses val="autoZero"/>
        <c:auto val="1"/>
        <c:lblAlgn val="ctr"/>
        <c:lblOffset val="100"/>
        <c:noMultiLvlLbl val="0"/>
      </c:catAx>
      <c:valAx>
        <c:axId val="356225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4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7D5-40FA-BC31-BDBC9257BA17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7D5-40FA-BC31-BDBC9257BA1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7D5-40FA-BC31-BDBC9257BA1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7D5-40FA-BC31-BDBC9257BA17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7D5-40FA-BC31-BDBC9257BA1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7D5-40FA-BC31-BDBC9257BA1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7D5-40FA-BC31-BDBC9257BA1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7D5-40FA-BC31-BDBC9257BA17}"/>
              </c:ext>
            </c:extLst>
          </c:dPt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'Range-200km'!$E$38:$N$38</c:f>
              <c:numCache>
                <c:formatCode>General</c:formatCode>
                <c:ptCount val="10"/>
                <c:pt idx="0">
                  <c:v>122.53259816028036</c:v>
                </c:pt>
                <c:pt idx="1">
                  <c:v>178.14087240691643</c:v>
                </c:pt>
                <c:pt idx="3">
                  <c:v>80.022225011401858</c:v>
                </c:pt>
                <c:pt idx="4">
                  <c:v>59.962867724950485</c:v>
                </c:pt>
                <c:pt idx="5">
                  <c:v>77.93654738079519</c:v>
                </c:pt>
                <c:pt idx="7">
                  <c:v>563.64072801396662</c:v>
                </c:pt>
                <c:pt idx="8">
                  <c:v>60.006904705278785</c:v>
                </c:pt>
                <c:pt idx="9">
                  <c:v>15.795902739949817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7D5-40FA-BC31-BDBC9257B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26024"/>
        <c:axId val="356226416"/>
      </c:barChart>
      <c:catAx>
        <c:axId val="356226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6416"/>
        <c:crosses val="autoZero"/>
        <c:auto val="1"/>
        <c:lblAlgn val="ctr"/>
        <c:lblOffset val="100"/>
        <c:noMultiLvlLbl val="0"/>
      </c:catAx>
      <c:valAx>
        <c:axId val="356226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6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204A-473C-8FD8-B5D8FD41F83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204A-473C-8FD8-B5D8FD41F83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204A-473C-8FD8-B5D8FD41F83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204A-473C-8FD8-B5D8FD41F835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04A-473C-8FD8-B5D8FD41F835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25D95E59-446D-4A65-8D7B-74D9018A8E9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204A-473C-8FD8-B5D8FD41F835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8BB5415F-6D74-4626-AFEB-84F65A73F1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04A-473C-8FD8-B5D8FD41F83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4A-473C-8FD8-B5D8FD41F835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AD3D693E-712D-4BCF-A316-8B39EF2A48E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04A-473C-8FD8-B5D8FD41F835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DFE8D663-80A9-43C4-A2B8-150E811118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04A-473C-8FD8-B5D8FD41F835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C6960F05-DB0C-4AA5-A83F-CB1103C2EC5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04A-473C-8FD8-B5D8FD41F83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4A-473C-8FD8-B5D8FD41F835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28A5210B-54B9-46FE-A78C-DA27B27CFDE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204A-473C-8FD8-B5D8FD41F835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2E5F509F-1640-49E3-87EC-232A1587097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04A-473C-8FD8-B5D8FD41F835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40CA44ED-575F-476F-B329-D30C5760F68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04A-473C-8FD8-B5D8FD41F8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'Range-200km'!$E$119:$N$119</c:f>
              <c:numCache>
                <c:formatCode>General</c:formatCode>
                <c:ptCount val="10"/>
                <c:pt idx="0">
                  <c:v>1.200372037401066</c:v>
                </c:pt>
                <c:pt idx="1">
                  <c:v>2.1362315454119938</c:v>
                </c:pt>
                <c:pt idx="3">
                  <c:v>2.1010888369765701</c:v>
                </c:pt>
                <c:pt idx="4">
                  <c:v>1.5582769457758996</c:v>
                </c:pt>
                <c:pt idx="5">
                  <c:v>1.9719267264440186</c:v>
                </c:pt>
                <c:pt idx="7">
                  <c:v>2.9010232192194882</c:v>
                </c:pt>
                <c:pt idx="8">
                  <c:v>2.0077297752052372</c:v>
                </c:pt>
                <c:pt idx="9">
                  <c:v>2.5348096412184731</c:v>
                </c:pt>
              </c:numCache>
            </c:numRef>
          </c:xVal>
          <c:yVal>
            <c:numRef>
              <c:f>'Range-200km'!$E$120:$N$120</c:f>
              <c:numCache>
                <c:formatCode>General</c:formatCode>
                <c:ptCount val="10"/>
                <c:pt idx="0">
                  <c:v>0.54952440701165917</c:v>
                </c:pt>
                <c:pt idx="1">
                  <c:v>2.1453287124963332</c:v>
                </c:pt>
                <c:pt idx="3">
                  <c:v>1.5457742697897539</c:v>
                </c:pt>
                <c:pt idx="4">
                  <c:v>0.56301405716697128</c:v>
                </c:pt>
                <c:pt idx="5">
                  <c:v>1.2512557520422378</c:v>
                </c:pt>
                <c:pt idx="7">
                  <c:v>1.5000087333987984</c:v>
                </c:pt>
                <c:pt idx="8">
                  <c:v>1.6867174453276841</c:v>
                </c:pt>
                <c:pt idx="9">
                  <c:v>1.4122022786461463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'Range-200km'!$E$5:$N$5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204A-473C-8FD8-B5D8FD41F835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6227200"/>
        <c:axId val="356227592"/>
      </c:scatterChart>
      <c:valAx>
        <c:axId val="356227200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7592"/>
        <c:crosses val="autoZero"/>
        <c:crossBetween val="midCat"/>
        <c:majorUnit val="0.2"/>
      </c:valAx>
      <c:valAx>
        <c:axId val="35622759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72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Base!$E$121:$N$121</c15:sqref>
                  </c15:fullRef>
                </c:ext>
              </c:extLst>
              <c:f>(Base!$E$121,Base!$N$121)</c:f>
              <c:numCache>
                <c:formatCode>General</c:formatCode>
                <c:ptCount val="2"/>
                <c:pt idx="0">
                  <c:v>0</c:v>
                </c:pt>
                <c:pt idx="1">
                  <c:v>164.88794901688814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5-4671-A4B2-3546B6C640B5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Base!$E$122:$N$122</c15:sqref>
                  </c15:fullRef>
                </c:ext>
              </c:extLst>
              <c:f>(Base!$E$122,Base!$N$122)</c:f>
              <c:numCache>
                <c:formatCode>General</c:formatCode>
                <c:ptCount val="2"/>
                <c:pt idx="0">
                  <c:v>148.18088246817672</c:v>
                </c:pt>
                <c:pt idx="1">
                  <c:v>200.35803107284664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5-4671-A4B2-3546B6C640B5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Base!$E$123:$N$123</c15:sqref>
                  </c15:fullRef>
                </c:ext>
              </c:extLst>
              <c:f>(Base!$E$123,Base!$N$123)</c:f>
              <c:numCache>
                <c:formatCode>General</c:formatCode>
                <c:ptCount val="2"/>
                <c:pt idx="0">
                  <c:v>0</c:v>
                </c:pt>
                <c:pt idx="1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55-4671-A4B2-3546B6C640B5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Base!$E$124:$N$124</c15:sqref>
                  </c15:fullRef>
                </c:ext>
              </c:extLst>
              <c:f>(Base!$E$124,Base!$N$124)</c:f>
              <c:numCache>
                <c:formatCode>General</c:formatCode>
                <c:ptCount val="2"/>
                <c:pt idx="0">
                  <c:v>125</c:v>
                </c:pt>
                <c:pt idx="1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5-4671-A4B2-3546B6C640B5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(Base!$E$5,Base!$N$5)</c:f>
              <c:strCache>
                <c:ptCount val="2"/>
                <c:pt idx="0">
                  <c:v>ICE-CIDI-Diesel</c:v>
                </c:pt>
                <c:pt idx="1">
                  <c:v>HEV-ZECCY-excess electricity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Base!$E$125:$N$125</c15:sqref>
                  </c15:fullRef>
                </c:ext>
              </c:extLst>
              <c:f>(Base!$E$125,Base!$N$125)</c:f>
              <c:numCache>
                <c:formatCode>General</c:formatCode>
                <c:ptCount val="2"/>
                <c:pt idx="0">
                  <c:v>56.497175141242934</c:v>
                </c:pt>
                <c:pt idx="1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55-4671-A4B2-3546B6C64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988440"/>
        <c:axId val="178988048"/>
      </c:barChart>
      <c:catAx>
        <c:axId val="17898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8048"/>
        <c:crosses val="autoZero"/>
        <c:auto val="1"/>
        <c:lblAlgn val="ctr"/>
        <c:lblOffset val="100"/>
        <c:noMultiLvlLbl val="0"/>
      </c:catAx>
      <c:valAx>
        <c:axId val="17898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8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083-4FD5-B32C-72EA58A8571A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083-4FD5-B32C-72EA58A8571A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083-4FD5-B32C-72EA58A8571A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083-4FD5-B32C-72EA58A8571A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1083-4FD5-B32C-72EA58A8571A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083-4FD5-B32C-72EA58A8571A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083-4FD5-B32C-72EA58A8571A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083-4FD5-B32C-72EA58A8571A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083-4FD5-B32C-72EA58A8571A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083-4FD5-B32C-72EA58A8571A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083-4FD5-B32C-72EA58A8571A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083-4FD5-B32C-72EA58A8571A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083-4FD5-B32C-72EA58A8571A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083-4FD5-B32C-72EA58A8571A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1083-4FD5-B32C-72EA58A857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'Range-200km'!$E$38:$N$38</c:f>
              <c:numCache>
                <c:formatCode>General</c:formatCode>
                <c:ptCount val="10"/>
                <c:pt idx="0">
                  <c:v>122.53259816028036</c:v>
                </c:pt>
                <c:pt idx="1">
                  <c:v>178.14087240691643</c:v>
                </c:pt>
                <c:pt idx="3">
                  <c:v>80.022225011401858</c:v>
                </c:pt>
                <c:pt idx="4">
                  <c:v>59.962867724950485</c:v>
                </c:pt>
                <c:pt idx="5">
                  <c:v>77.93654738079519</c:v>
                </c:pt>
                <c:pt idx="7">
                  <c:v>563.64072801396662</c:v>
                </c:pt>
                <c:pt idx="8">
                  <c:v>60.006904705278785</c:v>
                </c:pt>
                <c:pt idx="9">
                  <c:v>15.795902739949817</c:v>
                </c:pt>
              </c:numCache>
            </c:numRef>
          </c:xVal>
          <c:yVal>
            <c:numRef>
              <c:f>'Range-200km'!$E$34:$N$34</c:f>
              <c:numCache>
                <c:formatCode>General</c:formatCode>
                <c:ptCount val="10"/>
                <c:pt idx="0">
                  <c:v>7111.584338959975</c:v>
                </c:pt>
                <c:pt idx="1">
                  <c:v>14969.821210665246</c:v>
                </c:pt>
                <c:pt idx="3">
                  <c:v>4323.1888174717369</c:v>
                </c:pt>
                <c:pt idx="4">
                  <c:v>3239.485020256644</c:v>
                </c:pt>
                <c:pt idx="5">
                  <c:v>6549.2896958651427</c:v>
                </c:pt>
                <c:pt idx="7">
                  <c:v>4144.4171177497547</c:v>
                </c:pt>
                <c:pt idx="8">
                  <c:v>5042.5970340570393</c:v>
                </c:pt>
                <c:pt idx="9">
                  <c:v>3760.9292237975756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'Range-200km'!$E$5:$N$5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1083-4FD5-B32C-72EA58A8571A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6228376"/>
        <c:axId val="356228768"/>
      </c:scatterChart>
      <c:valAx>
        <c:axId val="3562283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8768"/>
        <c:crosses val="autoZero"/>
        <c:crossBetween val="midCat"/>
      </c:valAx>
      <c:valAx>
        <c:axId val="35622876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8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'Range-200km'!$B$121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64.124368376798685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81-4EB4-A5DE-16432B72A6DA}"/>
            </c:ext>
          </c:extLst>
        </c:ser>
        <c:ser>
          <c:idx val="1"/>
          <c:order val="1"/>
          <c:tx>
            <c:strRef>
              <c:f>'Range-200km'!$B$122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'Range-200km'!$E$122:$N$122</c:f>
              <c:numCache>
                <c:formatCode>General</c:formatCode>
                <c:ptCount val="10"/>
                <c:pt idx="0">
                  <c:v>58.577232338970262</c:v>
                </c:pt>
                <c:pt idx="1">
                  <c:v>245.74913394115578</c:v>
                </c:pt>
                <c:pt idx="3">
                  <c:v>33.076549205910609</c:v>
                </c:pt>
                <c:pt idx="4">
                  <c:v>24.785173675803652</c:v>
                </c:pt>
                <c:pt idx="5">
                  <c:v>107.51512980942744</c:v>
                </c:pt>
                <c:pt idx="7">
                  <c:v>0</c:v>
                </c:pt>
                <c:pt idx="8">
                  <c:v>82.780805227712435</c:v>
                </c:pt>
                <c:pt idx="9">
                  <c:v>77.918563899714684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81-4EB4-A5DE-16432B72A6DA}"/>
            </c:ext>
          </c:extLst>
        </c:ser>
        <c:ser>
          <c:idx val="2"/>
          <c:order val="2"/>
          <c:tx>
            <c:strRef>
              <c:f>'Range-200km'!$B$123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441.1680008178929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81-4EB4-A5DE-16432B72A6DA}"/>
            </c:ext>
          </c:extLst>
        </c:ser>
        <c:ser>
          <c:idx val="3"/>
          <c:order val="3"/>
          <c:tx>
            <c:strRef>
              <c:f>'Range-200km'!$B$124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881-4EB4-A5DE-16432B72A6DA}"/>
            </c:ext>
          </c:extLst>
        </c:ser>
        <c:ser>
          <c:idx val="4"/>
          <c:order val="4"/>
          <c:tx>
            <c:strRef>
              <c:f>'Range-200km'!$B$125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81-4EB4-A5DE-16432B72A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229552"/>
        <c:axId val="356229944"/>
      </c:barChart>
      <c:catAx>
        <c:axId val="356229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9944"/>
        <c:crosses val="autoZero"/>
        <c:auto val="1"/>
        <c:lblAlgn val="ctr"/>
        <c:lblOffset val="100"/>
        <c:noMultiLvlLbl val="0"/>
      </c:catAx>
      <c:valAx>
        <c:axId val="356229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29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'Range-200km'!$B$121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55.922414282091879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0-41BE-8C00-C967D88AD1ED}"/>
            </c:ext>
          </c:extLst>
        </c:ser>
        <c:ser>
          <c:idx val="1"/>
          <c:order val="1"/>
          <c:tx>
            <c:strRef>
              <c:f>'Range-200km'!$B$122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'Range-200km'!$E$128:$N$128</c:f>
              <c:numCache>
                <c:formatCode>General</c:formatCode>
                <c:ptCount val="10"/>
                <c:pt idx="0">
                  <c:v>33.589091928647626</c:v>
                </c:pt>
                <c:pt idx="1">
                  <c:v>352.74995302558244</c:v>
                </c:pt>
                <c:pt idx="3">
                  <c:v>22.259418852774893</c:v>
                </c:pt>
                <c:pt idx="4">
                  <c:v>16.679598550440602</c:v>
                </c:pt>
                <c:pt idx="5">
                  <c:v>154.32793752549392</c:v>
                </c:pt>
                <c:pt idx="7">
                  <c:v>0</c:v>
                </c:pt>
                <c:pt idx="8">
                  <c:v>118.82412233642934</c:v>
                </c:pt>
                <c:pt idx="9">
                  <c:v>111.84482856418376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40-41BE-8C00-C967D88AD1ED}"/>
            </c:ext>
          </c:extLst>
        </c:ser>
        <c:ser>
          <c:idx val="2"/>
          <c:order val="2"/>
          <c:tx>
            <c:strRef>
              <c:f>'Range-200km'!$B$123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249.99520046347268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0-41BE-8C00-C967D88AD1ED}"/>
            </c:ext>
          </c:extLst>
        </c:ser>
        <c:ser>
          <c:idx val="3"/>
          <c:order val="3"/>
          <c:tx>
            <c:strRef>
              <c:f>'Range-200km'!$B$124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0-41BE-8C00-C967D88AD1ED}"/>
            </c:ext>
          </c:extLst>
        </c:ser>
        <c:ser>
          <c:idx val="4"/>
          <c:order val="4"/>
          <c:tx>
            <c:strRef>
              <c:f>'Range-200km'!$B$125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'Range-200km'!$E$131:$N$131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740-41BE-8C00-C967D88AD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6230728"/>
        <c:axId val="356231120"/>
      </c:barChart>
      <c:catAx>
        <c:axId val="356230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1120"/>
        <c:crosses val="autoZero"/>
        <c:auto val="1"/>
        <c:lblAlgn val="ctr"/>
        <c:lblOffset val="100"/>
        <c:noMultiLvlLbl val="0"/>
      </c:catAx>
      <c:valAx>
        <c:axId val="356231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0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DB-4C47-89A2-C64B3A70BD8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DB-4C47-89A2-C64B3A70BD8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DB-4C47-89A2-C64B3A70BD8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DB-4C47-89A2-C64B3A70BD8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DB-4C47-89A2-C64B3A70BD8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DB-4C47-89A2-C64B3A70BD8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DB-4C47-89A2-C64B3A70BD8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DB-4C47-89A2-C64B3A70BD80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'Range-250km'!$E$110:$N$110</c:f>
              <c:numCache>
                <c:formatCode>General</c:formatCode>
                <c:ptCount val="10"/>
                <c:pt idx="0">
                  <c:v>254.86211430400559</c:v>
                </c:pt>
                <c:pt idx="1">
                  <c:v>491.22338294628901</c:v>
                </c:pt>
                <c:pt idx="3">
                  <c:v>428.53136633131305</c:v>
                </c:pt>
                <c:pt idx="4">
                  <c:v>317.87697035507915</c:v>
                </c:pt>
                <c:pt idx="5">
                  <c:v>421.74127318966976</c:v>
                </c:pt>
                <c:pt idx="7">
                  <c:v>698.78353994503573</c:v>
                </c:pt>
                <c:pt idx="8">
                  <c:v>422.52260036306507</c:v>
                </c:pt>
                <c:pt idx="9">
                  <c:v>543.29791397740451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DB-4C47-89A2-C64B3A70B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31904"/>
        <c:axId val="356232296"/>
      </c:barChart>
      <c:catAx>
        <c:axId val="356231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2296"/>
        <c:crosses val="autoZero"/>
        <c:auto val="1"/>
        <c:lblAlgn val="ctr"/>
        <c:lblOffset val="100"/>
        <c:noMultiLvlLbl val="0"/>
      </c:catAx>
      <c:valAx>
        <c:axId val="356232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1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C8-4F1A-9594-1402BFDBC3EE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C8-4F1A-9594-1402BFDBC3E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C8-4F1A-9594-1402BFDBC3E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7C8-4F1A-9594-1402BFDBC3E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7C8-4F1A-9594-1402BFDBC3E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7C8-4F1A-9594-1402BFDBC3E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7C8-4F1A-9594-1402BFDBC3E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7C8-4F1A-9594-1402BFDBC3EE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'Range-250km'!$E$111:$N$111</c:f>
              <c:numCache>
                <c:formatCode>General</c:formatCode>
                <c:ptCount val="10"/>
                <c:pt idx="0">
                  <c:v>0.11838438144159544</c:v>
                </c:pt>
                <c:pt idx="1">
                  <c:v>0.52089886287805653</c:v>
                </c:pt>
                <c:pt idx="3">
                  <c:v>0.31474962987421584</c:v>
                </c:pt>
                <c:pt idx="4">
                  <c:v>0.11678972890755322</c:v>
                </c:pt>
                <c:pt idx="5">
                  <c:v>0.28951803256280073</c:v>
                </c:pt>
                <c:pt idx="7">
                  <c:v>0.36719645447040455</c:v>
                </c:pt>
                <c:pt idx="8">
                  <c:v>0.3674535062741745</c:v>
                </c:pt>
                <c:pt idx="9">
                  <c:v>0.32535697431235128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7C8-4F1A-9594-1402BFDBC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33080"/>
        <c:axId val="356233472"/>
      </c:barChart>
      <c:catAx>
        <c:axId val="35623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3472"/>
        <c:crosses val="autoZero"/>
        <c:auto val="1"/>
        <c:lblAlgn val="ctr"/>
        <c:lblOffset val="100"/>
        <c:noMultiLvlLbl val="0"/>
      </c:catAx>
      <c:valAx>
        <c:axId val="35623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30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F0-4EE7-97E2-37B986CBAD1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F0-4EE7-97E2-37B986CBAD1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F0-4EE7-97E2-37B986CBAD1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F0-4EE7-97E2-37B986CBAD1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F0-4EE7-97E2-37B986CBAD1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F0-4EE7-97E2-37B986CBAD1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F0-4EE7-97E2-37B986CBAD1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8F0-4EE7-97E2-37B986CBAD1D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'Range-250km'!$E$32:$N$32</c:f>
              <c:numCache>
                <c:formatCode>General</c:formatCode>
                <c:ptCount val="10"/>
                <c:pt idx="0">
                  <c:v>412.35633846946587</c:v>
                </c:pt>
                <c:pt idx="1">
                  <c:v>444.1384903309679</c:v>
                </c:pt>
                <c:pt idx="3">
                  <c:v>254.69875696810121</c:v>
                </c:pt>
                <c:pt idx="4">
                  <c:v>190.80342252893843</c:v>
                </c:pt>
                <c:pt idx="5">
                  <c:v>193.40122486016722</c:v>
                </c:pt>
                <c:pt idx="7">
                  <c:v>95.156972476235268</c:v>
                </c:pt>
                <c:pt idx="8">
                  <c:v>148.78520540552191</c:v>
                </c:pt>
                <c:pt idx="9">
                  <c:v>140.3153851119788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8F0-4EE7-97E2-37B986CBA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34256"/>
        <c:axId val="356234648"/>
      </c:barChart>
      <c:catAx>
        <c:axId val="35623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4648"/>
        <c:crosses val="autoZero"/>
        <c:auto val="1"/>
        <c:lblAlgn val="ctr"/>
        <c:lblOffset val="100"/>
        <c:noMultiLvlLbl val="0"/>
      </c:catAx>
      <c:valAx>
        <c:axId val="356234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4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09-4A93-9711-5BF54568B49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09-4A93-9711-5BF54568B49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09-4A93-9711-5BF54568B49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09-4A93-9711-5BF54568B49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09-4A93-9711-5BF54568B49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09-4A93-9711-5BF54568B49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09-4A93-9711-5BF54568B49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09-4A93-9711-5BF54568B49F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'Range-250km'!$E$115:$N$115</c:f>
              <c:numCache>
                <c:formatCode>General</c:formatCode>
                <c:ptCount val="10"/>
                <c:pt idx="0">
                  <c:v>7354.8621143040054</c:v>
                </c:pt>
                <c:pt idx="1">
                  <c:v>7591.2233829462893</c:v>
                </c:pt>
                <c:pt idx="3">
                  <c:v>7528.5313663313127</c:v>
                </c:pt>
                <c:pt idx="4">
                  <c:v>7417.8769703550788</c:v>
                </c:pt>
                <c:pt idx="5">
                  <c:v>7521.7412731896693</c:v>
                </c:pt>
                <c:pt idx="7">
                  <c:v>7798.783539945036</c:v>
                </c:pt>
                <c:pt idx="8">
                  <c:v>7522.5226003630651</c:v>
                </c:pt>
                <c:pt idx="9">
                  <c:v>7643.2979139774043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2B09-4A93-9711-5BF54568B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35432"/>
        <c:axId val="356235824"/>
      </c:barChart>
      <c:catAx>
        <c:axId val="35623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5824"/>
        <c:crosses val="autoZero"/>
        <c:auto val="1"/>
        <c:lblAlgn val="ctr"/>
        <c:lblOffset val="100"/>
        <c:noMultiLvlLbl val="0"/>
      </c:catAx>
      <c:valAx>
        <c:axId val="35623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5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4A-41B3-8A65-7B0580B373E8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4A-41B3-8A65-7B0580B373E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4A-41B3-8A65-7B0580B373E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4A-41B3-8A65-7B0580B373E8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4A-41B3-8A65-7B0580B373E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4A-41B3-8A65-7B0580B373E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4A-41B3-8A65-7B0580B373E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4A-41B3-8A65-7B0580B373E8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'Range-250km'!$E$34:$N$34</c:f>
              <c:numCache>
                <c:formatCode>General</c:formatCode>
                <c:ptCount val="10"/>
                <c:pt idx="0">
                  <c:v>7125.5118283429074</c:v>
                </c:pt>
                <c:pt idx="1">
                  <c:v>15093.590380535312</c:v>
                </c:pt>
                <c:pt idx="3">
                  <c:v>4327.8378161317223</c:v>
                </c:pt>
                <c:pt idx="4">
                  <c:v>3242.1291619083918</c:v>
                </c:pt>
                <c:pt idx="5">
                  <c:v>6572.5419676143501</c:v>
                </c:pt>
                <c:pt idx="7">
                  <c:v>4206.6960738725493</c:v>
                </c:pt>
                <c:pt idx="8">
                  <c:v>5056.3123754513563</c:v>
                </c:pt>
                <c:pt idx="9">
                  <c:v>3778.4096675676315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4A-41B3-8A65-7B0580B37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6236608"/>
        <c:axId val="356237000"/>
      </c:barChart>
      <c:catAx>
        <c:axId val="3562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7000"/>
        <c:crosses val="autoZero"/>
        <c:auto val="1"/>
        <c:lblAlgn val="ctr"/>
        <c:lblOffset val="100"/>
        <c:noMultiLvlLbl val="0"/>
      </c:catAx>
      <c:valAx>
        <c:axId val="356237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623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512-40D3-A712-44828698FB94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512-40D3-A712-44828698FB9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512-40D3-A712-44828698FB9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512-40D3-A712-44828698FB94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512-40D3-A712-44828698FB9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512-40D3-A712-44828698FB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512-40D3-A712-44828698FB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512-40D3-A712-44828698FB94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512-40D3-A712-44828698F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53992"/>
        <c:axId val="357254384"/>
      </c:barChart>
      <c:catAx>
        <c:axId val="357253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4384"/>
        <c:crosses val="autoZero"/>
        <c:auto val="1"/>
        <c:lblAlgn val="ctr"/>
        <c:lblOffset val="100"/>
        <c:noMultiLvlLbl val="0"/>
      </c:catAx>
      <c:valAx>
        <c:axId val="35725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3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0EE-4DAD-9C96-272424DCE7D3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0EE-4DAD-9C96-272424DCE7D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0EE-4DAD-9C96-272424DCE7D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0EE-4DAD-9C96-272424DCE7D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0EE-4DAD-9C96-272424DCE7D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0EE-4DAD-9C96-272424DCE7D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0EE-4DAD-9C96-272424DCE7D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0EE-4DAD-9C96-272424DCE7D3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'Range-250km'!$E$37:$N$37</c:f>
              <c:numCache>
                <c:formatCode>General</c:formatCode>
                <c:ptCount val="10"/>
                <c:pt idx="0">
                  <c:v>0.50522646046038644</c:v>
                </c:pt>
                <c:pt idx="1">
                  <c:v>0.23851164827189553</c:v>
                </c:pt>
                <c:pt idx="3">
                  <c:v>0.83182348159710573</c:v>
                </c:pt>
                <c:pt idx="4">
                  <c:v>1.1103805370552426</c:v>
                </c:pt>
                <c:pt idx="5">
                  <c:v>0.54773284639961051</c:v>
                </c:pt>
                <c:pt idx="7">
                  <c:v>0.85577780205268372</c:v>
                </c:pt>
                <c:pt idx="8">
                  <c:v>0.71198075844373565</c:v>
                </c:pt>
                <c:pt idx="9">
                  <c:v>0.95278104724938917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0EE-4DAD-9C96-272424DC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55168"/>
        <c:axId val="357255560"/>
      </c:barChart>
      <c:catAx>
        <c:axId val="3572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5560"/>
        <c:crosses val="autoZero"/>
        <c:auto val="1"/>
        <c:lblAlgn val="ctr"/>
        <c:lblOffset val="100"/>
        <c:noMultiLvlLbl val="0"/>
      </c:catAx>
      <c:valAx>
        <c:axId val="357255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8-480F-B556-2D6FB37DA9B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8-480F-B556-2D6FB37DA9B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48-480F-B556-2D6FB37DA9B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48-480F-B556-2D6FB37DA9B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48-480F-B556-2D6FB37DA9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48-480F-B556-2D6FB37DA9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48-480F-B556-2D6FB37DA9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48-480F-B556-2D6FB37DA9BC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2035'!$E$111:$N$111</c:f>
              <c:numCache>
                <c:formatCode>General</c:formatCode>
                <c:ptCount val="10"/>
                <c:pt idx="0">
                  <c:v>289.97781823204059</c:v>
                </c:pt>
                <c:pt idx="1">
                  <c:v>625.49802391817934</c:v>
                </c:pt>
                <c:pt idx="3">
                  <c:v>323.51551500343601</c:v>
                </c:pt>
                <c:pt idx="4">
                  <c:v>231.59092037295216</c:v>
                </c:pt>
                <c:pt idx="5">
                  <c:v>323.10702523041863</c:v>
                </c:pt>
                <c:pt idx="7">
                  <c:v>313.56841908531823</c:v>
                </c:pt>
                <c:pt idx="8">
                  <c:v>323.82499267350477</c:v>
                </c:pt>
                <c:pt idx="9">
                  <c:v>452.31337378412707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48-480F-B556-2D6FB37D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1288"/>
        <c:axId val="223321680"/>
      </c:barChart>
      <c:catAx>
        <c:axId val="22332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1680"/>
        <c:crosses val="autoZero"/>
        <c:auto val="1"/>
        <c:lblAlgn val="ctr"/>
        <c:lblOffset val="100"/>
        <c:noMultiLvlLbl val="0"/>
      </c:catAx>
      <c:valAx>
        <c:axId val="2233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21F-40F6-A969-B4DD6A46BF0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21F-40F6-A969-B4DD6A46BF0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21F-40F6-A969-B4DD6A46BF0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21F-40F6-A969-B4DD6A46BF0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21F-40F6-A969-B4DD6A46BF0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21F-40F6-A969-B4DD6A46BF0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21F-40F6-A969-B4DD6A46BF0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21F-40F6-A969-B4DD6A46BF00}"/>
              </c:ext>
            </c:extLst>
          </c:dPt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'Range-250km'!$E$38:$N$38</c:f>
              <c:numCache>
                <c:formatCode>General</c:formatCode>
                <c:ptCount val="10"/>
                <c:pt idx="0">
                  <c:v>122.77256880234827</c:v>
                </c:pt>
                <c:pt idx="1">
                  <c:v>179.61372552837025</c:v>
                </c:pt>
                <c:pt idx="3">
                  <c:v>80.108277976598188</c:v>
                </c:pt>
                <c:pt idx="4">
                  <c:v>60.011810786924336</c:v>
                </c:pt>
                <c:pt idx="5">
                  <c:v>78.213249414610772</c:v>
                </c:pt>
                <c:pt idx="7">
                  <c:v>572.11066604666667</c:v>
                </c:pt>
                <c:pt idx="8">
                  <c:v>60.170117267871142</c:v>
                </c:pt>
                <c:pt idx="9">
                  <c:v>15.869320603784054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21F-40F6-A969-B4DD6A46B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56344"/>
        <c:axId val="357256736"/>
      </c:barChart>
      <c:catAx>
        <c:axId val="357256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6736"/>
        <c:crosses val="autoZero"/>
        <c:auto val="1"/>
        <c:lblAlgn val="ctr"/>
        <c:lblOffset val="100"/>
        <c:noMultiLvlLbl val="0"/>
      </c:catAx>
      <c:valAx>
        <c:axId val="357256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6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D12F-4897-B126-C2564837455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D12F-4897-B126-C25648374558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D12F-4897-B126-C25648374558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D12F-4897-B126-C25648374558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D12F-4897-B126-C25648374558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D8B5E09B-7CBA-4DE7-9573-975C76AFAE7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D12F-4897-B126-C25648374558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4C7DD570-7111-4388-B2CB-6DB7052720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D12F-4897-B126-C2564837455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12F-4897-B126-C25648374558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2DA0F98-BCC3-4FD8-82CF-41410E6E1DF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D12F-4897-B126-C25648374558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B58243EA-30A2-46E1-BD54-39682A7603A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D12F-4897-B126-C25648374558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E4183426-BC4D-42CF-8FDA-20CE44F6D3E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D12F-4897-B126-C2564837455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12F-4897-B126-C25648374558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948305A4-6769-405E-B97D-929AF76EE7B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D12F-4897-B126-C25648374558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09ED4686-CD0B-4FAD-8BD9-827BFD8C4B9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D12F-4897-B126-C25648374558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84C44FD8-3353-4DD4-84B6-CDEF9F3DA0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D12F-4897-B126-C256483745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'Range-250km'!$E$119:$N$119</c:f>
              <c:numCache>
                <c:formatCode>General</c:formatCode>
                <c:ptCount val="10"/>
                <c:pt idx="0">
                  <c:v>1.0194484572160223</c:v>
                </c:pt>
                <c:pt idx="1">
                  <c:v>1.9648935317851561</c:v>
                </c:pt>
                <c:pt idx="3">
                  <c:v>1.7141254653252522</c:v>
                </c:pt>
                <c:pt idx="4">
                  <c:v>1.2715078814203167</c:v>
                </c:pt>
                <c:pt idx="5">
                  <c:v>1.686965092758679</c:v>
                </c:pt>
                <c:pt idx="7">
                  <c:v>2.7951341597801429</c:v>
                </c:pt>
                <c:pt idx="8">
                  <c:v>1.6900904014522602</c:v>
                </c:pt>
                <c:pt idx="9">
                  <c:v>2.1731916559096178</c:v>
                </c:pt>
              </c:numCache>
            </c:numRef>
          </c:xVal>
          <c:yVal>
            <c:numRef>
              <c:f>'Range-250km'!$E$120:$N$120</c:f>
              <c:numCache>
                <c:formatCode>General</c:formatCode>
                <c:ptCount val="10"/>
                <c:pt idx="0">
                  <c:v>0.47353752576638175</c:v>
                </c:pt>
                <c:pt idx="1">
                  <c:v>2.0835954515122261</c:v>
                </c:pt>
                <c:pt idx="3">
                  <c:v>1.2589985194968634</c:v>
                </c:pt>
                <c:pt idx="4">
                  <c:v>0.46715891563021289</c:v>
                </c:pt>
                <c:pt idx="5">
                  <c:v>1.1580721302512029</c:v>
                </c:pt>
                <c:pt idx="7">
                  <c:v>1.4687858178816182</c:v>
                </c:pt>
                <c:pt idx="8">
                  <c:v>1.469814025096698</c:v>
                </c:pt>
                <c:pt idx="9">
                  <c:v>1.3014278972494051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'Range-250km'!$E$5:$N$5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D12F-4897-B126-C25648374558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7257520"/>
        <c:axId val="357257912"/>
      </c:scatterChart>
      <c:valAx>
        <c:axId val="357257520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7912"/>
        <c:crosses val="autoZero"/>
        <c:crossBetween val="midCat"/>
        <c:majorUnit val="0.2"/>
      </c:valAx>
      <c:valAx>
        <c:axId val="35725791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752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265-4441-808C-B3164D47164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265-4441-808C-B3164D471649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265-4441-808C-B3164D471649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265-4441-808C-B3164D471649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65-4441-808C-B3164D471649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265-4441-808C-B3164D471649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265-4441-808C-B3164D47164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65-4441-808C-B3164D471649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265-4441-808C-B3164D471649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265-4441-808C-B3164D471649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265-4441-808C-B3164D47164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265-4441-808C-B3164D471649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265-4441-808C-B3164D471649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265-4441-808C-B3164D471649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3265-4441-808C-B3164D4716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'Range-250km'!$E$38:$N$38</c:f>
              <c:numCache>
                <c:formatCode>General</c:formatCode>
                <c:ptCount val="10"/>
                <c:pt idx="0">
                  <c:v>122.77256880234827</c:v>
                </c:pt>
                <c:pt idx="1">
                  <c:v>179.61372552837025</c:v>
                </c:pt>
                <c:pt idx="3">
                  <c:v>80.108277976598188</c:v>
                </c:pt>
                <c:pt idx="4">
                  <c:v>60.011810786924336</c:v>
                </c:pt>
                <c:pt idx="5">
                  <c:v>78.213249414610772</c:v>
                </c:pt>
                <c:pt idx="7">
                  <c:v>572.11066604666667</c:v>
                </c:pt>
                <c:pt idx="8">
                  <c:v>60.170117267871142</c:v>
                </c:pt>
                <c:pt idx="9">
                  <c:v>15.869320603784054</c:v>
                </c:pt>
              </c:numCache>
            </c:numRef>
          </c:xVal>
          <c:yVal>
            <c:numRef>
              <c:f>'Range-250km'!$E$34:$N$34</c:f>
              <c:numCache>
                <c:formatCode>General</c:formatCode>
                <c:ptCount val="10"/>
                <c:pt idx="0">
                  <c:v>7125.5118283429074</c:v>
                </c:pt>
                <c:pt idx="1">
                  <c:v>15093.590380535312</c:v>
                </c:pt>
                <c:pt idx="3">
                  <c:v>4327.8378161317223</c:v>
                </c:pt>
                <c:pt idx="4">
                  <c:v>3242.1291619083918</c:v>
                </c:pt>
                <c:pt idx="5">
                  <c:v>6572.5419676143501</c:v>
                </c:pt>
                <c:pt idx="7">
                  <c:v>4206.6960738725493</c:v>
                </c:pt>
                <c:pt idx="8">
                  <c:v>5056.3123754513563</c:v>
                </c:pt>
                <c:pt idx="9">
                  <c:v>3778.4096675676315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'Range-250km'!$E$5:$N$5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265-4441-808C-B3164D471649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7258696"/>
        <c:axId val="357259088"/>
      </c:scatterChart>
      <c:valAx>
        <c:axId val="357258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9088"/>
        <c:crosses val="autoZero"/>
        <c:crossBetween val="midCat"/>
      </c:valAx>
      <c:valAx>
        <c:axId val="357259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8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'Range-250km'!$B$121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80.528015479680874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5-407E-B4E7-99D6FA8972DB}"/>
            </c:ext>
          </c:extLst>
        </c:ser>
        <c:ser>
          <c:idx val="1"/>
          <c:order val="1"/>
          <c:tx>
            <c:strRef>
              <c:f>'Range-250km'!$B$122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'Range-250km'!$E$122:$N$122</c:f>
              <c:numCache>
                <c:formatCode>General</c:formatCode>
                <c:ptCount val="10"/>
                <c:pt idx="0">
                  <c:v>73.364939162762639</c:v>
                </c:pt>
                <c:pt idx="1">
                  <c:v>309.72620780504604</c:v>
                </c:pt>
                <c:pt idx="3">
                  <c:v>41.390148141909563</c:v>
                </c:pt>
                <c:pt idx="4">
                  <c:v>31.006754875702846</c:v>
                </c:pt>
                <c:pt idx="5">
                  <c:v>134.87105771029348</c:v>
                </c:pt>
                <c:pt idx="7">
                  <c:v>0</c:v>
                </c:pt>
                <c:pt idx="8">
                  <c:v>103.75745054973001</c:v>
                </c:pt>
                <c:pt idx="9">
                  <c:v>97.850902530542442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5-407E-B4E7-99D6FA8972DB}"/>
            </c:ext>
          </c:extLst>
        </c:ser>
        <c:ser>
          <c:idx val="2"/>
          <c:order val="2"/>
          <c:tx>
            <c:strRef>
              <c:f>'Range-250km'!$B$123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559.74689691903097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5-407E-B4E7-99D6FA8972DB}"/>
            </c:ext>
          </c:extLst>
        </c:ser>
        <c:ser>
          <c:idx val="3"/>
          <c:order val="3"/>
          <c:tx>
            <c:strRef>
              <c:f>'Range-250km'!$B$124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5-407E-B4E7-99D6FA8972DB}"/>
            </c:ext>
          </c:extLst>
        </c:ser>
        <c:ser>
          <c:idx val="4"/>
          <c:order val="4"/>
          <c:tx>
            <c:strRef>
              <c:f>'Range-250km'!$B$125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5-407E-B4E7-99D6FA897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259872"/>
        <c:axId val="357260264"/>
      </c:barChart>
      <c:catAx>
        <c:axId val="357259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0264"/>
        <c:crosses val="autoZero"/>
        <c:auto val="1"/>
        <c:lblAlgn val="ctr"/>
        <c:lblOffset val="100"/>
        <c:noMultiLvlLbl val="0"/>
      </c:catAx>
      <c:valAx>
        <c:axId val="357260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59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'Range-250km'!$B$121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70.227920476465883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5-4CD0-AD49-E8505A186832}"/>
            </c:ext>
          </c:extLst>
        </c:ser>
        <c:ser>
          <c:idx val="1"/>
          <c:order val="1"/>
          <c:tx>
            <c:strRef>
              <c:f>'Range-250km'!$B$122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'Range-250km'!$E$128:$N$128</c:f>
              <c:numCache>
                <c:formatCode>General</c:formatCode>
                <c:ptCount val="10"/>
                <c:pt idx="0">
                  <c:v>42.068591967911232</c:v>
                </c:pt>
                <c:pt idx="1">
                  <c:v>444.58307340437233</c:v>
                </c:pt>
                <c:pt idx="3">
                  <c:v>27.854194769039939</c:v>
                </c:pt>
                <c:pt idx="4">
                  <c:v>20.866516024599566</c:v>
                </c:pt>
                <c:pt idx="5">
                  <c:v>193.59481967984709</c:v>
                </c:pt>
                <c:pt idx="7">
                  <c:v>0</c:v>
                </c:pt>
                <c:pt idx="8">
                  <c:v>148.93413954506701</c:v>
                </c:pt>
                <c:pt idx="9">
                  <c:v>140.45584095293177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15-4CD0-AD49-E8505A186832}"/>
            </c:ext>
          </c:extLst>
        </c:ser>
        <c:ser>
          <c:idx val="2"/>
          <c:order val="2"/>
          <c:tx>
            <c:strRef>
              <c:f>'Range-250km'!$B$123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317.1899082541176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15-4CD0-AD49-E8505A186832}"/>
            </c:ext>
          </c:extLst>
        </c:ser>
        <c:ser>
          <c:idx val="3"/>
          <c:order val="3"/>
          <c:tx>
            <c:strRef>
              <c:f>'Range-250km'!$B$124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15-4CD0-AD49-E8505A186832}"/>
            </c:ext>
          </c:extLst>
        </c:ser>
        <c:ser>
          <c:idx val="4"/>
          <c:order val="4"/>
          <c:tx>
            <c:strRef>
              <c:f>'Range-250km'!$B$125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'Range-250km'!$E$5:$N$5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'Range-250km'!$E$131:$N$131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015-4CD0-AD49-E8505A186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7261048"/>
        <c:axId val="357261440"/>
      </c:barChart>
      <c:catAx>
        <c:axId val="357261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1440"/>
        <c:crosses val="autoZero"/>
        <c:auto val="1"/>
        <c:lblAlgn val="ctr"/>
        <c:lblOffset val="100"/>
        <c:noMultiLvlLbl val="0"/>
      </c:catAx>
      <c:valAx>
        <c:axId val="3572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1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A5-4E36-941F-3A4BFD6EA9E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A5-4E36-941F-3A4BFD6EA9E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A5-4E36-941F-3A4BFD6EA9E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A5-4E36-941F-3A4BFD6EA9E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A5-4E36-941F-3A4BFD6EA9E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A5-4E36-941F-3A4BFD6EA9E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FA5-4E36-941F-3A4BFD6EA9E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FA5-4E36-941F-3A4BFD6EA9EF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'Range-300km'!$E$110:$N$110</c:f>
              <c:numCache>
                <c:formatCode>General</c:formatCode>
                <c:ptCount val="10"/>
                <c:pt idx="0">
                  <c:v>269.70785595088148</c:v>
                </c:pt>
                <c:pt idx="1">
                  <c:v>556.26719014791661</c:v>
                </c:pt>
                <c:pt idx="3">
                  <c:v>436.86286479443675</c:v>
                </c:pt>
                <c:pt idx="4">
                  <c:v>324.10871624493836</c:v>
                </c:pt>
                <c:pt idx="5">
                  <c:v>449.29213943617026</c:v>
                </c:pt>
                <c:pt idx="7">
                  <c:v>820.98062317016286</c:v>
                </c:pt>
                <c:pt idx="8">
                  <c:v>443.61366549826641</c:v>
                </c:pt>
                <c:pt idx="9">
                  <c:v>579.97324943527076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FA5-4E36-941F-3A4BFD6EA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2224"/>
        <c:axId val="357262616"/>
      </c:barChart>
      <c:catAx>
        <c:axId val="35726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2616"/>
        <c:crosses val="autoZero"/>
        <c:auto val="1"/>
        <c:lblAlgn val="ctr"/>
        <c:lblOffset val="100"/>
        <c:noMultiLvlLbl val="0"/>
      </c:catAx>
      <c:valAx>
        <c:axId val="357262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2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F-4A33-90D6-BDEE7329B03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F-4A33-90D6-BDEE7329B03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F-4A33-90D6-BDEE7329B03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F-4A33-90D6-BDEE7329B03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F-4A33-90D6-BDEE7329B03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EF-4A33-90D6-BDEE7329B03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F-4A33-90D6-BDEE7329B03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4EF-4A33-90D6-BDEE7329B035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'Range-300km'!$E$111:$N$111</c:f>
              <c:numCache>
                <c:formatCode>General</c:formatCode>
                <c:ptCount val="10"/>
                <c:pt idx="0">
                  <c:v>0.12689715954692293</c:v>
                </c:pt>
                <c:pt idx="1">
                  <c:v>0.61426317943541686</c:v>
                </c:pt>
                <c:pt idx="3">
                  <c:v>0.32035645157763531</c:v>
                </c:pt>
                <c:pt idx="4">
                  <c:v>0.1209834868803966</c:v>
                </c:pt>
                <c:pt idx="5">
                  <c:v>0.32906473052428464</c:v>
                </c:pt>
                <c:pt idx="7">
                  <c:v>0.43644146829797664</c:v>
                </c:pt>
                <c:pt idx="8">
                  <c:v>0.39772776244910463</c:v>
                </c:pt>
                <c:pt idx="9">
                  <c:v>0.36867429965628773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4EF-4A33-90D6-BDEE7329B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3400"/>
        <c:axId val="357263792"/>
      </c:barChart>
      <c:catAx>
        <c:axId val="357263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3792"/>
        <c:crosses val="autoZero"/>
        <c:auto val="1"/>
        <c:lblAlgn val="ctr"/>
        <c:lblOffset val="100"/>
        <c:noMultiLvlLbl val="0"/>
      </c:catAx>
      <c:valAx>
        <c:axId val="35726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3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D14-4CC4-B82D-FFE744835704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D14-4CC4-B82D-FFE74483570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D14-4CC4-B82D-FFE74483570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D14-4CC4-B82D-FFE744835704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D14-4CC4-B82D-FFE74483570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D14-4CC4-B82D-FFE74483570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D14-4CC4-B82D-FFE74483570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D14-4CC4-B82D-FFE744835704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'Range-300km'!$E$32:$N$32</c:f>
              <c:numCache>
                <c:formatCode>General</c:formatCode>
                <c:ptCount val="10"/>
                <c:pt idx="0">
                  <c:v>495.79858945788584</c:v>
                </c:pt>
                <c:pt idx="1">
                  <c:v>537.4094425717708</c:v>
                </c:pt>
                <c:pt idx="3">
                  <c:v>305.96753462416888</c:v>
                </c:pt>
                <c:pt idx="4">
                  <c:v>229.15114543261825</c:v>
                </c:pt>
                <c:pt idx="5">
                  <c:v>232.90837612368964</c:v>
                </c:pt>
                <c:pt idx="7">
                  <c:v>115.93047662450689</c:v>
                </c:pt>
                <c:pt idx="8">
                  <c:v>179.02918732427716</c:v>
                </c:pt>
                <c:pt idx="9">
                  <c:v>169.16472379104053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D14-4CC4-B82D-FFE744835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4576"/>
        <c:axId val="357264968"/>
      </c:barChart>
      <c:catAx>
        <c:axId val="35726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4968"/>
        <c:crosses val="autoZero"/>
        <c:auto val="1"/>
        <c:lblAlgn val="ctr"/>
        <c:lblOffset val="100"/>
        <c:noMultiLvlLbl val="0"/>
      </c:catAx>
      <c:valAx>
        <c:axId val="357264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4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A1-4441-A3A4-AA1D10D17BA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A1-4441-A3A4-AA1D10D17BA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A1-4441-A3A4-AA1D10D17BA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0A1-4441-A3A4-AA1D10D17BA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0A1-4441-A3A4-AA1D10D17BA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0A1-4441-A3A4-AA1D10D17BA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0A1-4441-A3A4-AA1D10D17BA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0A1-4441-A3A4-AA1D10D17BAD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'Range-300km'!$E$115:$N$115</c:f>
              <c:numCache>
                <c:formatCode>General</c:formatCode>
                <c:ptCount val="10"/>
                <c:pt idx="0">
                  <c:v>7369.7078559508818</c:v>
                </c:pt>
                <c:pt idx="1">
                  <c:v>7656.2671901479171</c:v>
                </c:pt>
                <c:pt idx="3">
                  <c:v>7536.862864794437</c:v>
                </c:pt>
                <c:pt idx="4">
                  <c:v>7424.1087162449385</c:v>
                </c:pt>
                <c:pt idx="5">
                  <c:v>7549.2921394361701</c:v>
                </c:pt>
                <c:pt idx="7">
                  <c:v>7920.9806231701632</c:v>
                </c:pt>
                <c:pt idx="8">
                  <c:v>7543.6136654982665</c:v>
                </c:pt>
                <c:pt idx="9">
                  <c:v>7679.9732494352711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0A1-4441-A3A4-AA1D10D17B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5752"/>
        <c:axId val="357266144"/>
      </c:barChart>
      <c:catAx>
        <c:axId val="357265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6144"/>
        <c:crosses val="autoZero"/>
        <c:auto val="1"/>
        <c:lblAlgn val="ctr"/>
        <c:lblOffset val="100"/>
        <c:noMultiLvlLbl val="0"/>
      </c:catAx>
      <c:valAx>
        <c:axId val="357266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5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22-4EFE-A2AB-32BBABD8C15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22-4EFE-A2AB-32BBABD8C15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22-4EFE-A2AB-32BBABD8C15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22-4EFE-A2AB-32BBABD8C15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22-4EFE-A2AB-32BBABD8C15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22-4EFE-A2AB-32BBABD8C15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22-4EFE-A2AB-32BBABD8C15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C22-4EFE-A2AB-32BBABD8C15C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'Range-300km'!$E$34:$N$34</c:f>
              <c:numCache>
                <c:formatCode>General</c:formatCode>
                <c:ptCount val="10"/>
                <c:pt idx="0">
                  <c:v>7139.4939765983736</c:v>
                </c:pt>
                <c:pt idx="1">
                  <c:v>15219.423238093963</c:v>
                </c:pt>
                <c:pt idx="3">
                  <c:v>4332.4968242807709</c:v>
                </c:pt>
                <c:pt idx="4">
                  <c:v>3244.777623503775</c:v>
                </c:pt>
                <c:pt idx="5">
                  <c:v>6595.9599350549424</c:v>
                </c:pt>
                <c:pt idx="7">
                  <c:v>4270.8753421465599</c:v>
                </c:pt>
                <c:pt idx="8">
                  <c:v>5070.1025289415065</c:v>
                </c:pt>
                <c:pt idx="9">
                  <c:v>3796.0533650282578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C22-4EFE-A2AB-32BBABD8C1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6928"/>
        <c:axId val="357267320"/>
      </c:barChart>
      <c:catAx>
        <c:axId val="357266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7320"/>
        <c:crosses val="autoZero"/>
        <c:auto val="1"/>
        <c:lblAlgn val="ctr"/>
        <c:lblOffset val="100"/>
        <c:noMultiLvlLbl val="0"/>
      </c:catAx>
      <c:valAx>
        <c:axId val="357267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6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3-474C-9E90-3BDB3061527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3-474C-9E90-3BDB3061527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3-474C-9E90-3BDB306152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13-474C-9E90-3BDB3061527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13-474C-9E90-3BDB3061527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13-474C-9E90-3BDB3061527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13-474C-9E90-3BDB3061527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513-474C-9E90-3BDB30615279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2035'!$E$112:$N$112</c:f>
              <c:numCache>
                <c:formatCode>General</c:formatCode>
                <c:ptCount val="10"/>
                <c:pt idx="0">
                  <c:v>0.13852026974291487</c:v>
                </c:pt>
                <c:pt idx="1">
                  <c:v>0.71363758197646365</c:v>
                </c:pt>
                <c:pt idx="3">
                  <c:v>0.26689691833644424</c:v>
                </c:pt>
                <c:pt idx="4">
                  <c:v>9.2955160995489991E-2</c:v>
                </c:pt>
                <c:pt idx="5">
                  <c:v>0.22902317234123193</c:v>
                </c:pt>
                <c:pt idx="7">
                  <c:v>0.17691120311861486</c:v>
                </c:pt>
                <c:pt idx="8">
                  <c:v>0.33202722608423885</c:v>
                </c:pt>
                <c:pt idx="9">
                  <c:v>0.26921012484954376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3-474C-9E90-3BDB3061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2464"/>
        <c:axId val="223322856"/>
      </c:barChart>
      <c:catAx>
        <c:axId val="22332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2856"/>
        <c:crosses val="autoZero"/>
        <c:auto val="1"/>
        <c:lblAlgn val="ctr"/>
        <c:lblOffset val="100"/>
        <c:noMultiLvlLbl val="0"/>
      </c:catAx>
      <c:valAx>
        <c:axId val="22332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F61-4937-B260-AE5CD3A2931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F61-4937-B260-AE5CD3A2931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F61-4937-B260-AE5CD3A2931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F61-4937-B260-AE5CD3A2931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F61-4937-B260-AE5CD3A2931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F61-4937-B260-AE5CD3A2931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F61-4937-B260-AE5CD3A2931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F61-4937-B260-AE5CD3A29319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F61-4937-B260-AE5CD3A293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8104"/>
        <c:axId val="357268496"/>
      </c:barChart>
      <c:catAx>
        <c:axId val="357268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8496"/>
        <c:crosses val="autoZero"/>
        <c:auto val="1"/>
        <c:lblAlgn val="ctr"/>
        <c:lblOffset val="100"/>
        <c:noMultiLvlLbl val="0"/>
      </c:catAx>
      <c:valAx>
        <c:axId val="357268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8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E80-436D-A05B-9346B293F69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E80-436D-A05B-9346B293F69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E80-436D-A05B-9346B293F69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E80-436D-A05B-9346B293F69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E80-436D-A05B-9346B293F69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E80-436D-A05B-9346B293F69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E80-436D-A05B-9346B293F69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DE80-436D-A05B-9346B293F69C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'Range-300km'!$E$37:$N$37</c:f>
              <c:numCache>
                <c:formatCode>General</c:formatCode>
                <c:ptCount val="10"/>
                <c:pt idx="0">
                  <c:v>0.50423701340771065</c:v>
                </c:pt>
                <c:pt idx="1">
                  <c:v>0.23653965486626138</c:v>
                </c:pt>
                <c:pt idx="3">
                  <c:v>0.83092896914008274</c:v>
                </c:pt>
                <c:pt idx="4">
                  <c:v>1.1094742191037905</c:v>
                </c:pt>
                <c:pt idx="5">
                  <c:v>0.54578820299828223</c:v>
                </c:pt>
                <c:pt idx="7">
                  <c:v>0.84291786381030975</c:v>
                </c:pt>
                <c:pt idx="8">
                  <c:v>0.71004424455966197</c:v>
                </c:pt>
                <c:pt idx="9">
                  <c:v>0.94835261094268242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E80-436D-A05B-9346B293F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7269280"/>
        <c:axId val="357269672"/>
      </c:barChart>
      <c:catAx>
        <c:axId val="357269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9672"/>
        <c:crosses val="autoZero"/>
        <c:auto val="1"/>
        <c:lblAlgn val="ctr"/>
        <c:lblOffset val="100"/>
        <c:noMultiLvlLbl val="0"/>
      </c:catAx>
      <c:valAx>
        <c:axId val="357269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7269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13F-43DA-AEAE-6E8F441496BB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13F-43DA-AEAE-6E8F441496B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13F-43DA-AEAE-6E8F441496B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13F-43DA-AEAE-6E8F441496BB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13F-43DA-AEAE-6E8F441496B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13F-43DA-AEAE-6E8F441496B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13F-43DA-AEAE-6E8F441496B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13F-43DA-AEAE-6E8F441496BB}"/>
              </c:ext>
            </c:extLst>
          </c:dPt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'Range-300km'!$E$38:$N$38</c:f>
              <c:numCache>
                <c:formatCode>General</c:formatCode>
                <c:ptCount val="10"/>
                <c:pt idx="0">
                  <c:v>123.01348121678997</c:v>
                </c:pt>
                <c:pt idx="1">
                  <c:v>181.11113653331813</c:v>
                </c:pt>
                <c:pt idx="3">
                  <c:v>80.194516217437069</c:v>
                </c:pt>
                <c:pt idx="4">
                  <c:v>60.060833811054884</c:v>
                </c:pt>
                <c:pt idx="5">
                  <c:v>78.491923227153819</c:v>
                </c:pt>
                <c:pt idx="7">
                  <c:v>580.83904653193201</c:v>
                </c:pt>
                <c:pt idx="8">
                  <c:v>60.334220094403925</c:v>
                </c:pt>
                <c:pt idx="9">
                  <c:v>15.943424133118681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13F-43DA-AEAE-6E8F44149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38520"/>
        <c:axId val="358338912"/>
      </c:barChart>
      <c:catAx>
        <c:axId val="358338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38912"/>
        <c:crosses val="autoZero"/>
        <c:auto val="1"/>
        <c:lblAlgn val="ctr"/>
        <c:lblOffset val="100"/>
        <c:noMultiLvlLbl val="0"/>
      </c:catAx>
      <c:valAx>
        <c:axId val="358338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38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11B-461E-8DF0-AD5FE175A29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11B-461E-8DF0-AD5FE175A294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11B-461E-8DF0-AD5FE175A29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11B-461E-8DF0-AD5FE175A294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11B-461E-8DF0-AD5FE175A294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8DC1F345-DA60-4BAA-A552-DA8EBDFD364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11B-461E-8DF0-AD5FE175A294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58C14785-528D-4227-AF50-B6CABB223D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11B-461E-8DF0-AD5FE175A29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1B-461E-8DF0-AD5FE175A294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20590485-D23C-4A2D-A486-63E1CC46FB2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11B-461E-8DF0-AD5FE175A294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DBBC0109-56BC-4F9E-B238-DA20EE9B58A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11B-461E-8DF0-AD5FE175A294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A8D2AD65-72CA-4B9B-84A9-B536593494A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11B-461E-8DF0-AD5FE175A29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1B-461E-8DF0-AD5FE175A294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44D4A891-437A-48CA-B5DF-D4AB3D1329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11B-461E-8DF0-AD5FE175A294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95ED2966-C244-4322-B45E-7E15A0CB941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11B-461E-8DF0-AD5FE175A294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5ADD484B-3E5E-4488-AD53-B5CCDBD201C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11B-461E-8DF0-AD5FE175A2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'Range-300km'!$E$119:$N$119</c:f>
              <c:numCache>
                <c:formatCode>General</c:formatCode>
                <c:ptCount val="10"/>
                <c:pt idx="0">
                  <c:v>0.89902618650293831</c:v>
                </c:pt>
                <c:pt idx="1">
                  <c:v>1.854223967159722</c:v>
                </c:pt>
                <c:pt idx="3">
                  <c:v>1.4562095493147891</c:v>
                </c:pt>
                <c:pt idx="4">
                  <c:v>1.0803623874831279</c:v>
                </c:pt>
                <c:pt idx="5">
                  <c:v>1.4976404647872341</c:v>
                </c:pt>
                <c:pt idx="7">
                  <c:v>2.7366020772338762</c:v>
                </c:pt>
                <c:pt idx="8">
                  <c:v>1.4787122183275547</c:v>
                </c:pt>
                <c:pt idx="9">
                  <c:v>1.9332441647842358</c:v>
                </c:pt>
              </c:numCache>
            </c:numRef>
          </c:xVal>
          <c:yVal>
            <c:numRef>
              <c:f>'Range-300km'!$E$120:$N$120</c:f>
              <c:numCache>
                <c:formatCode>General</c:formatCode>
                <c:ptCount val="10"/>
                <c:pt idx="0">
                  <c:v>0.42299053182307644</c:v>
                </c:pt>
                <c:pt idx="1">
                  <c:v>2.0475439314513895</c:v>
                </c:pt>
                <c:pt idx="3">
                  <c:v>1.0678548385921176</c:v>
                </c:pt>
                <c:pt idx="4">
                  <c:v>0.403278289601322</c:v>
                </c:pt>
                <c:pt idx="5">
                  <c:v>1.0968824350809487</c:v>
                </c:pt>
                <c:pt idx="7">
                  <c:v>1.4548048943265888</c:v>
                </c:pt>
                <c:pt idx="8">
                  <c:v>1.325759208163682</c:v>
                </c:pt>
                <c:pt idx="9">
                  <c:v>1.2289143321876259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'Range-300km'!$E$5:$N$5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11B-461E-8DF0-AD5FE175A294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8339696"/>
        <c:axId val="358340088"/>
      </c:scatterChart>
      <c:valAx>
        <c:axId val="358339696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0088"/>
        <c:crosses val="autoZero"/>
        <c:crossBetween val="midCat"/>
        <c:majorUnit val="0.2"/>
      </c:valAx>
      <c:valAx>
        <c:axId val="358340088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39696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A7B-411E-A259-EAAF281655E8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A7B-411E-A259-EAAF281655E8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A7B-411E-A259-EAAF281655E8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A7B-411E-A259-EAAF281655E8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A7B-411E-A259-EAAF281655E8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A7B-411E-A259-EAAF281655E8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A7B-411E-A259-EAAF281655E8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A7B-411E-A259-EAAF281655E8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A7B-411E-A259-EAAF281655E8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A7B-411E-A259-EAAF281655E8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A7B-411E-A259-EAAF281655E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A7B-411E-A259-EAAF281655E8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A7B-411E-A259-EAAF281655E8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A7B-411E-A259-EAAF281655E8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A7B-411E-A259-EAAF281655E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'Range-300km'!$E$38:$N$38</c:f>
              <c:numCache>
                <c:formatCode>General</c:formatCode>
                <c:ptCount val="10"/>
                <c:pt idx="0">
                  <c:v>123.01348121678997</c:v>
                </c:pt>
                <c:pt idx="1">
                  <c:v>181.11113653331813</c:v>
                </c:pt>
                <c:pt idx="3">
                  <c:v>80.194516217437069</c:v>
                </c:pt>
                <c:pt idx="4">
                  <c:v>60.060833811054884</c:v>
                </c:pt>
                <c:pt idx="5">
                  <c:v>78.491923227153819</c:v>
                </c:pt>
                <c:pt idx="7">
                  <c:v>580.83904653193201</c:v>
                </c:pt>
                <c:pt idx="8">
                  <c:v>60.334220094403925</c:v>
                </c:pt>
                <c:pt idx="9">
                  <c:v>15.943424133118681</c:v>
                </c:pt>
              </c:numCache>
            </c:numRef>
          </c:xVal>
          <c:yVal>
            <c:numRef>
              <c:f>'Range-300km'!$E$34:$N$34</c:f>
              <c:numCache>
                <c:formatCode>General</c:formatCode>
                <c:ptCount val="10"/>
                <c:pt idx="0">
                  <c:v>7139.4939765983736</c:v>
                </c:pt>
                <c:pt idx="1">
                  <c:v>15219.423238093963</c:v>
                </c:pt>
                <c:pt idx="3">
                  <c:v>4332.4968242807709</c:v>
                </c:pt>
                <c:pt idx="4">
                  <c:v>3244.777623503775</c:v>
                </c:pt>
                <c:pt idx="5">
                  <c:v>6595.9599350549424</c:v>
                </c:pt>
                <c:pt idx="7">
                  <c:v>4270.8753421465599</c:v>
                </c:pt>
                <c:pt idx="8">
                  <c:v>5070.1025289415065</c:v>
                </c:pt>
                <c:pt idx="9">
                  <c:v>3796.0533650282578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'Range-300km'!$E$5:$N$5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A7B-411E-A259-EAAF281655E8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8340872"/>
        <c:axId val="358341264"/>
      </c:scatterChart>
      <c:valAx>
        <c:axId val="358340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1264"/>
        <c:crosses val="autoZero"/>
        <c:crossBetween val="midCat"/>
      </c:valAx>
      <c:valAx>
        <c:axId val="3583412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087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'Range-300km'!$B$121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97.084859833363268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11-4ADC-BE16-EE1D4F9FE1E6}"/>
            </c:ext>
          </c:extLst>
        </c:ser>
        <c:ser>
          <c:idx val="1"/>
          <c:order val="1"/>
          <c:tx>
            <c:strRef>
              <c:f>'Range-300km'!$B$122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'Range-300km'!$E$122:$N$122</c:f>
              <c:numCache>
                <c:formatCode>General</c:formatCode>
                <c:ptCount val="10"/>
                <c:pt idx="0">
                  <c:v>88.210680809638532</c:v>
                </c:pt>
                <c:pt idx="1">
                  <c:v>374.7700150066737</c:v>
                </c:pt>
                <c:pt idx="3">
                  <c:v>49.721646605033314</c:v>
                </c:pt>
                <c:pt idx="4">
                  <c:v>37.238500765562023</c:v>
                </c:pt>
                <c:pt idx="5">
                  <c:v>162.4219239567939</c:v>
                </c:pt>
                <c:pt idx="7">
                  <c:v>0</c:v>
                </c:pt>
                <c:pt idx="8">
                  <c:v>124.84851568493136</c:v>
                </c:pt>
                <c:pt idx="9">
                  <c:v>117.9693936347263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11-4ADC-BE16-EE1D4F9FE1E6}"/>
            </c:ext>
          </c:extLst>
        </c:ser>
        <c:ser>
          <c:idx val="2"/>
          <c:order val="2"/>
          <c:tx>
            <c:strRef>
              <c:f>'Range-300km'!$B$123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681.9439801441581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11-4ADC-BE16-EE1D4F9FE1E6}"/>
            </c:ext>
          </c:extLst>
        </c:ser>
        <c:ser>
          <c:idx val="3"/>
          <c:order val="3"/>
          <c:tx>
            <c:strRef>
              <c:f>'Range-300km'!$B$124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11-4ADC-BE16-EE1D4F9FE1E6}"/>
            </c:ext>
          </c:extLst>
        </c:ser>
        <c:ser>
          <c:idx val="4"/>
          <c:order val="4"/>
          <c:tx>
            <c:strRef>
              <c:f>'Range-300km'!$B$125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E11-4ADC-BE16-EE1D4F9FE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342048"/>
        <c:axId val="358342440"/>
      </c:barChart>
      <c:catAx>
        <c:axId val="35834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2440"/>
        <c:crosses val="autoZero"/>
        <c:auto val="1"/>
        <c:lblAlgn val="ctr"/>
        <c:lblOffset val="100"/>
        <c:noMultiLvlLbl val="0"/>
      </c:catAx>
      <c:valAx>
        <c:axId val="358342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2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'Range-300km'!$B$121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84.667028924444708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0D-4F21-987A-8313EB8277D5}"/>
            </c:ext>
          </c:extLst>
        </c:ser>
        <c:ser>
          <c:idx val="1"/>
          <c:order val="1"/>
          <c:tx>
            <c:strRef>
              <c:f>'Range-300km'!$B$122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'Range-300km'!$E$128:$N$128</c:f>
              <c:numCache>
                <c:formatCode>General</c:formatCode>
                <c:ptCount val="10"/>
                <c:pt idx="0">
                  <c:v>50.581370073238709</c:v>
                </c:pt>
                <c:pt idx="1">
                  <c:v>537.9473899617326</c:v>
                </c:pt>
                <c:pt idx="3">
                  <c:v>33.461016472459413</c:v>
                </c:pt>
                <c:pt idx="4">
                  <c:v>25.060273997442941</c:v>
                </c:pt>
                <c:pt idx="5">
                  <c:v>233.14151764133098</c:v>
                </c:pt>
                <c:pt idx="7">
                  <c:v>0</c:v>
                </c:pt>
                <c:pt idx="8">
                  <c:v>179.20839571999716</c:v>
                </c:pt>
                <c:pt idx="9">
                  <c:v>169.33405784888942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D-4F21-987A-8313EB8277D5}"/>
            </c:ext>
          </c:extLst>
        </c:ser>
        <c:ser>
          <c:idx val="2"/>
          <c:order val="2"/>
          <c:tx>
            <c:strRef>
              <c:f>'Range-300km'!$B$123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386.43492208168965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0D-4F21-987A-8313EB8277D5}"/>
            </c:ext>
          </c:extLst>
        </c:ser>
        <c:ser>
          <c:idx val="3"/>
          <c:order val="3"/>
          <c:tx>
            <c:strRef>
              <c:f>'Range-300km'!$B$124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0D-4F21-987A-8313EB8277D5}"/>
            </c:ext>
          </c:extLst>
        </c:ser>
        <c:ser>
          <c:idx val="4"/>
          <c:order val="4"/>
          <c:tx>
            <c:strRef>
              <c:f>'Range-300km'!$B$125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'Range-300km'!$E$131:$N$131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50D-4F21-987A-8313EB827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8343224"/>
        <c:axId val="358343616"/>
      </c:barChart>
      <c:catAx>
        <c:axId val="358343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3616"/>
        <c:crosses val="autoZero"/>
        <c:auto val="1"/>
        <c:lblAlgn val="ctr"/>
        <c:lblOffset val="100"/>
        <c:noMultiLvlLbl val="0"/>
      </c:catAx>
      <c:valAx>
        <c:axId val="358343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3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E9C-4AE4-85EF-A3C82CA27B7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E9C-4AE4-85EF-A3C82CA27B7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E9C-4AE4-85EF-A3C82CA27B7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E9C-4AE4-85EF-A3C82CA27B7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E9C-4AE4-85EF-A3C82CA27B7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E9C-4AE4-85EF-A3C82CA27B7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E9C-4AE4-85EF-A3C82CA27B7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E9C-4AE4-85EF-A3C82CA27B70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'Range-350km'!$E$110:$N$110</c:f>
              <c:numCache>
                <c:formatCode>General</c:formatCode>
                <c:ptCount val="10"/>
                <c:pt idx="0">
                  <c:v>284.61197473179368</c:v>
                </c:pt>
                <c:pt idx="1">
                  <c:v>622.40463453789528</c:v>
                </c:pt>
                <c:pt idx="3">
                  <c:v>445.21232065463221</c:v>
                </c:pt>
                <c:pt idx="4">
                  <c:v>330.3506517554116</c:v>
                </c:pt>
                <c:pt idx="5">
                  <c:v>477.04003517507408</c:v>
                </c:pt>
                <c:pt idx="7">
                  <c:v>946.96406128756621</c:v>
                </c:pt>
                <c:pt idx="8">
                  <c:v>464.82008918328972</c:v>
                </c:pt>
                <c:pt idx="9">
                  <c:v>616.99271081228699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E9C-4AE4-85EF-A3C82CA27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44400"/>
        <c:axId val="358344792"/>
      </c:barChart>
      <c:catAx>
        <c:axId val="358344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4792"/>
        <c:crosses val="autoZero"/>
        <c:auto val="1"/>
        <c:lblAlgn val="ctr"/>
        <c:lblOffset val="100"/>
        <c:noMultiLvlLbl val="0"/>
      </c:catAx>
      <c:valAx>
        <c:axId val="358344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4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B19-4652-84AF-4A30AD2EB04E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B19-4652-84AF-4A30AD2EB04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B19-4652-84AF-4A30AD2EB04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B19-4652-84AF-4A30AD2EB04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B19-4652-84AF-4A30AD2EB04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B19-4652-84AF-4A30AD2EB04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B19-4652-84AF-4A30AD2EB04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B19-4652-84AF-4A30AD2EB04E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'Range-350km'!$E$111:$N$111</c:f>
              <c:numCache>
                <c:formatCode>General</c:formatCode>
                <c:ptCount val="10"/>
                <c:pt idx="0">
                  <c:v>0.13544341200471438</c:v>
                </c:pt>
                <c:pt idx="1">
                  <c:v>0.70919731013873544</c:v>
                </c:pt>
                <c:pt idx="3">
                  <c:v>0.32597535801276112</c:v>
                </c:pt>
                <c:pt idx="4">
                  <c:v>0.12518410212942643</c:v>
                </c:pt>
                <c:pt idx="5">
                  <c:v>0.36889424593897918</c:v>
                </c:pt>
                <c:pt idx="7">
                  <c:v>0.5078320832311719</c:v>
                </c:pt>
                <c:pt idx="8">
                  <c:v>0.42816760505918594</c:v>
                </c:pt>
                <c:pt idx="9">
                  <c:v>0.41239807293622821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B19-4652-84AF-4A30AD2EB0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45576"/>
        <c:axId val="358345968"/>
      </c:barChart>
      <c:catAx>
        <c:axId val="35834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5968"/>
        <c:crosses val="autoZero"/>
        <c:auto val="1"/>
        <c:lblAlgn val="ctr"/>
        <c:lblOffset val="100"/>
        <c:noMultiLvlLbl val="0"/>
      </c:catAx>
      <c:valAx>
        <c:axId val="358345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AC6-4786-A8A5-76A8E57AAA8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AC6-4786-A8A5-76A8E57AAA8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AC6-4786-A8A5-76A8E57AAA8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AC6-4786-A8A5-76A8E57AAA8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AC6-4786-A8A5-76A8E57AAA8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AC6-4786-A8A5-76A8E57AAA8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AC6-4786-A8A5-76A8E57AAA8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AC6-4786-A8A5-76A8E57AAA8F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'Range-350km'!$E$32:$N$32</c:f>
              <c:numCache>
                <c:formatCode>General</c:formatCode>
                <c:ptCount val="10"/>
                <c:pt idx="0">
                  <c:v>579.56895604915758</c:v>
                </c:pt>
                <c:pt idx="1">
                  <c:v>632.24863914438606</c:v>
                </c:pt>
                <c:pt idx="3">
                  <c:v>357.34681506695921</c:v>
                </c:pt>
                <c:pt idx="4">
                  <c:v>267.56157126974722</c:v>
                </c:pt>
                <c:pt idx="5">
                  <c:v>272.69806202296951</c:v>
                </c:pt>
                <c:pt idx="7">
                  <c:v>137.34766110446546</c:v>
                </c:pt>
                <c:pt idx="8">
                  <c:v>209.43859009174835</c:v>
                </c:pt>
                <c:pt idx="9">
                  <c:v>198.28475679548083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AC6-4786-A8A5-76A8E57A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46752"/>
        <c:axId val="358347144"/>
      </c:barChart>
      <c:catAx>
        <c:axId val="35834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7144"/>
        <c:crosses val="autoZero"/>
        <c:auto val="1"/>
        <c:lblAlgn val="ctr"/>
        <c:lblOffset val="100"/>
        <c:noMultiLvlLbl val="0"/>
      </c:catAx>
      <c:valAx>
        <c:axId val="358347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6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8-4CFD-9313-B69D0B143DB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8-4CFD-9313-B69D0B143DB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8-4CFD-9313-B69D0B143DB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8-4CFD-9313-B69D0B143DB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8-4CFD-9313-B69D0B143D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B8-4CFD-9313-B69D0B143DB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B8-4CFD-9313-B69D0B143D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B8-4CFD-9313-B69D0B143DB1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2035'!$E$32:$N$32</c:f>
              <c:numCache>
                <c:formatCode>General</c:formatCode>
                <c:ptCount val="10"/>
                <c:pt idx="0">
                  <c:v>609.72831559899873</c:v>
                </c:pt>
                <c:pt idx="1">
                  <c:v>636.68447071027651</c:v>
                </c:pt>
                <c:pt idx="3">
                  <c:v>343.6492566908762</c:v>
                </c:pt>
                <c:pt idx="4">
                  <c:v>271.60408843475579</c:v>
                </c:pt>
                <c:pt idx="5">
                  <c:v>274.90467291835364</c:v>
                </c:pt>
                <c:pt idx="7">
                  <c:v>156.49957462340649</c:v>
                </c:pt>
                <c:pt idx="8">
                  <c:v>235.65477158982279</c:v>
                </c:pt>
                <c:pt idx="9">
                  <c:v>209.67343437804965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B8-4CFD-9313-B69D0B14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3640"/>
        <c:axId val="223324032"/>
      </c:barChart>
      <c:catAx>
        <c:axId val="22332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4032"/>
        <c:crosses val="autoZero"/>
        <c:auto val="1"/>
        <c:lblAlgn val="ctr"/>
        <c:lblOffset val="100"/>
        <c:noMultiLvlLbl val="0"/>
      </c:catAx>
      <c:valAx>
        <c:axId val="22332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257-4707-A55C-BE2579DE4452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257-4707-A55C-BE2579DE445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257-4707-A55C-BE2579DE445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257-4707-A55C-BE2579DE445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257-4707-A55C-BE2579DE445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257-4707-A55C-BE2579DE445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257-4707-A55C-BE2579DE445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A257-4707-A55C-BE2579DE4452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'Range-350km'!$E$115:$N$115</c:f>
              <c:numCache>
                <c:formatCode>General</c:formatCode>
                <c:ptCount val="10"/>
                <c:pt idx="0">
                  <c:v>7384.6119747317935</c:v>
                </c:pt>
                <c:pt idx="1">
                  <c:v>7722.4046345378956</c:v>
                </c:pt>
                <c:pt idx="3">
                  <c:v>7545.2123206546321</c:v>
                </c:pt>
                <c:pt idx="4">
                  <c:v>7430.3506517554115</c:v>
                </c:pt>
                <c:pt idx="5">
                  <c:v>7577.0400351750741</c:v>
                </c:pt>
                <c:pt idx="7">
                  <c:v>8046.9640612875664</c:v>
                </c:pt>
                <c:pt idx="8">
                  <c:v>7564.8200891832894</c:v>
                </c:pt>
                <c:pt idx="9">
                  <c:v>7716.9927108122865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257-4707-A55C-BE2579DE4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47928"/>
        <c:axId val="358348320"/>
      </c:barChart>
      <c:catAx>
        <c:axId val="358347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8320"/>
        <c:crosses val="autoZero"/>
        <c:auto val="1"/>
        <c:lblAlgn val="ctr"/>
        <c:lblOffset val="100"/>
        <c:noMultiLvlLbl val="0"/>
      </c:catAx>
      <c:valAx>
        <c:axId val="35834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7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637-40EE-93BA-A9BF61E3D9C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637-40EE-93BA-A9BF61E3D9C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637-40EE-93BA-A9BF61E3D9C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637-40EE-93BA-A9BF61E3D9C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637-40EE-93BA-A9BF61E3D9C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637-40EE-93BA-A9BF61E3D9C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637-40EE-93BA-A9BF61E3D9C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9637-40EE-93BA-A9BF61E3D9C1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'Range-350km'!$E$34:$N$34</c:f>
              <c:numCache>
                <c:formatCode>General</c:formatCode>
                <c:ptCount val="10"/>
                <c:pt idx="0">
                  <c:v>7153.5311061247157</c:v>
                </c:pt>
                <c:pt idx="1">
                  <c:v>15347.37183116169</c:v>
                </c:pt>
                <c:pt idx="3">
                  <c:v>4337.1658742799927</c:v>
                </c:pt>
                <c:pt idx="4">
                  <c:v>3247.4304156381986</c:v>
                </c:pt>
                <c:pt idx="5">
                  <c:v>6619.5453756412689</c:v>
                </c:pt>
                <c:pt idx="7">
                  <c:v>4337.043246155552</c:v>
                </c:pt>
                <c:pt idx="8">
                  <c:v>5083.968108309783</c:v>
                </c:pt>
                <c:pt idx="9">
                  <c:v>3813.8626139018434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637-40EE-93BA-A9BF61E3D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49104"/>
        <c:axId val="358349496"/>
      </c:barChart>
      <c:catAx>
        <c:axId val="358349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9496"/>
        <c:crosses val="autoZero"/>
        <c:auto val="1"/>
        <c:lblAlgn val="ctr"/>
        <c:lblOffset val="100"/>
        <c:noMultiLvlLbl val="0"/>
      </c:catAx>
      <c:valAx>
        <c:axId val="35834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49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45-4CA5-AE9E-A5E344C1686A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E45-4CA5-AE9E-A5E344C1686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45-4CA5-AE9E-A5E344C1686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E45-4CA5-AE9E-A5E344C1686A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E45-4CA5-AE9E-A5E344C1686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E45-4CA5-AE9E-A5E344C1686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E45-4CA5-AE9E-A5E344C1686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CE45-4CA5-AE9E-A5E344C1686A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E45-4CA5-AE9E-A5E344C16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50280"/>
        <c:axId val="358350672"/>
      </c:barChart>
      <c:catAx>
        <c:axId val="35835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0672"/>
        <c:crosses val="autoZero"/>
        <c:auto val="1"/>
        <c:lblAlgn val="ctr"/>
        <c:lblOffset val="100"/>
        <c:noMultiLvlLbl val="0"/>
      </c:catAx>
      <c:valAx>
        <c:axId val="358350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8C1-49F7-AF30-33D11D912B97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8C1-49F7-AF30-33D11D912B9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8C1-49F7-AF30-33D11D912B9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8C1-49F7-AF30-33D11D912B97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8C1-49F7-AF30-33D11D912B9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8C1-49F7-AF30-33D11D912B9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8C1-49F7-AF30-33D11D912B9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8C1-49F7-AF30-33D11D912B97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'Range-350km'!$E$37:$N$37</c:f>
              <c:numCache>
                <c:formatCode>General</c:formatCode>
                <c:ptCount val="10"/>
                <c:pt idx="0">
                  <c:v>0.50324756635503476</c:v>
                </c:pt>
                <c:pt idx="1">
                  <c:v>0.23456766146062732</c:v>
                </c:pt>
                <c:pt idx="3">
                  <c:v>0.83003445668306008</c:v>
                </c:pt>
                <c:pt idx="4">
                  <c:v>1.1085679011523384</c:v>
                </c:pt>
                <c:pt idx="5">
                  <c:v>0.54384355959695407</c:v>
                </c:pt>
                <c:pt idx="7">
                  <c:v>0.83005792556793578</c:v>
                </c:pt>
                <c:pt idx="8">
                  <c:v>0.7081077306755883</c:v>
                </c:pt>
                <c:pt idx="9">
                  <c:v>0.943924174635976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8C1-49F7-AF30-33D11D912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51456"/>
        <c:axId val="358351848"/>
      </c:barChart>
      <c:catAx>
        <c:axId val="358351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1848"/>
        <c:crosses val="autoZero"/>
        <c:auto val="1"/>
        <c:lblAlgn val="ctr"/>
        <c:lblOffset val="100"/>
        <c:noMultiLvlLbl val="0"/>
      </c:catAx>
      <c:valAx>
        <c:axId val="358351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2B-4EF1-902A-6E56053A9778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2B-4EF1-902A-6E56053A9778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2B-4EF1-902A-6E56053A9778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42B-4EF1-902A-6E56053A9778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42B-4EF1-902A-6E56053A9778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42B-4EF1-902A-6E56053A9778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42B-4EF1-902A-6E56053A9778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42B-4EF1-902A-6E56053A9778}"/>
              </c:ext>
            </c:extLst>
          </c:dPt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'Range-350km'!$E$38:$N$38</c:f>
              <c:numCache>
                <c:formatCode>General</c:formatCode>
                <c:ptCount val="10"/>
                <c:pt idx="0">
                  <c:v>123.25534095852885</c:v>
                </c:pt>
                <c:pt idx="1">
                  <c:v>182.63372479082412</c:v>
                </c:pt>
                <c:pt idx="3">
                  <c:v>80.280940332922683</c:v>
                </c:pt>
                <c:pt idx="4">
                  <c:v>60.109936993463073</c:v>
                </c:pt>
                <c:pt idx="5">
                  <c:v>78.772589970131108</c:v>
                </c:pt>
                <c:pt idx="7">
                  <c:v>589.83788147715507</c:v>
                </c:pt>
                <c:pt idx="8">
                  <c:v>60.499220488886408</c:v>
                </c:pt>
                <c:pt idx="9">
                  <c:v>16.018222978387744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42B-4EF1-902A-6E56053A9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8352632"/>
        <c:axId val="358353024"/>
      </c:barChart>
      <c:catAx>
        <c:axId val="35835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3024"/>
        <c:crosses val="autoZero"/>
        <c:auto val="1"/>
        <c:lblAlgn val="ctr"/>
        <c:lblOffset val="100"/>
        <c:noMultiLvlLbl val="0"/>
      </c:catAx>
      <c:valAx>
        <c:axId val="358353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2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704-4999-B77D-DBD0CECEFFEC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704-4999-B77D-DBD0CECEFFEC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704-4999-B77D-DBD0CECEFFEC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704-4999-B77D-DBD0CECEFFEC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B704-4999-B77D-DBD0CECEFFEC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F9629914-AE46-4656-9430-472DA04F7EC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704-4999-B77D-DBD0CECEFFEC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66FD237E-6E17-4E9C-AF9D-FBA65AE927F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704-4999-B77D-DBD0CECEFFE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704-4999-B77D-DBD0CECEFFEC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32938441-BC97-4EAE-A2AA-D8B552FFC1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704-4999-B77D-DBD0CECEFFEC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AE10149E-2098-4704-8D81-4CA281CD950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704-4999-B77D-DBD0CECEFFEC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FF1A1247-C970-4477-9662-8029EF867E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704-4999-B77D-DBD0CECEFFE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704-4999-B77D-DBD0CECEFFEC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98F5216D-8D46-4695-8A1E-6B919881F77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704-4999-B77D-DBD0CECEFFEC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013D9D84-60E6-4C40-A17E-DCC56A94445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704-4999-B77D-DBD0CECEFFEC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38ECF8C7-DF82-4192-A599-D271C2F9DF0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B704-4999-B77D-DBD0CECEFFE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'Range-350km'!$E$119:$N$119</c:f>
              <c:numCache>
                <c:formatCode>General</c:formatCode>
                <c:ptCount val="10"/>
                <c:pt idx="0">
                  <c:v>0.81317707066226763</c:v>
                </c:pt>
                <c:pt idx="1">
                  <c:v>1.7782989558225579</c:v>
                </c:pt>
                <c:pt idx="3">
                  <c:v>1.2720352018703778</c:v>
                </c:pt>
                <c:pt idx="4">
                  <c:v>0.94385900501546172</c:v>
                </c:pt>
                <c:pt idx="5">
                  <c:v>1.3629715290716402</c:v>
                </c:pt>
                <c:pt idx="7">
                  <c:v>2.7056116036787605</c:v>
                </c:pt>
                <c:pt idx="8">
                  <c:v>1.328057397666542</c:v>
                </c:pt>
                <c:pt idx="9">
                  <c:v>1.7628363166065342</c:v>
                </c:pt>
              </c:numCache>
            </c:numRef>
          </c:xVal>
          <c:yVal>
            <c:numRef>
              <c:f>'Range-350km'!$E$120:$N$120</c:f>
              <c:numCache>
                <c:formatCode>General</c:formatCode>
                <c:ptCount val="10"/>
                <c:pt idx="0">
                  <c:v>0.38698117715632685</c:v>
                </c:pt>
                <c:pt idx="1">
                  <c:v>2.0262780289678157</c:v>
                </c:pt>
                <c:pt idx="3">
                  <c:v>0.93135816575074593</c:v>
                </c:pt>
                <c:pt idx="4">
                  <c:v>0.3576688632269327</c:v>
                </c:pt>
                <c:pt idx="5">
                  <c:v>1.0539835598256548</c:v>
                </c:pt>
                <c:pt idx="7">
                  <c:v>1.4509488092319198</c:v>
                </c:pt>
                <c:pt idx="8">
                  <c:v>1.2233360144548169</c:v>
                </c:pt>
                <c:pt idx="9">
                  <c:v>1.1782802083892234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'Range-350km'!$E$5:$N$5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B704-4999-B77D-DBD0CECEFFEC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8353808"/>
        <c:axId val="359730800"/>
      </c:scatterChart>
      <c:valAx>
        <c:axId val="358353808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0800"/>
        <c:crosses val="autoZero"/>
        <c:crossBetween val="midCat"/>
        <c:majorUnit val="0.2"/>
      </c:valAx>
      <c:valAx>
        <c:axId val="359730800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8353808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4CF4-4641-B880-AC2EAC58B503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4CF4-4641-B880-AC2EAC58B503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4CF4-4641-B880-AC2EAC58B503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4CF4-4641-B880-AC2EAC58B503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F4-4641-B880-AC2EAC58B503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4CF4-4641-B880-AC2EAC58B503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4CF4-4641-B880-AC2EAC58B50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4-4641-B880-AC2EAC58B503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4CF4-4641-B880-AC2EAC58B503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4CF4-4641-B880-AC2EAC58B503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4CF4-4641-B880-AC2EAC58B503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CF4-4641-B880-AC2EAC58B503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4CF4-4641-B880-AC2EAC58B503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4CF4-4641-B880-AC2EAC58B503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4CF4-4641-B880-AC2EAC58B50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'Range-350km'!$E$38:$N$38</c:f>
              <c:numCache>
                <c:formatCode>General</c:formatCode>
                <c:ptCount val="10"/>
                <c:pt idx="0">
                  <c:v>123.25534095852885</c:v>
                </c:pt>
                <c:pt idx="1">
                  <c:v>182.63372479082412</c:v>
                </c:pt>
                <c:pt idx="3">
                  <c:v>80.280940332922683</c:v>
                </c:pt>
                <c:pt idx="4">
                  <c:v>60.109936993463073</c:v>
                </c:pt>
                <c:pt idx="5">
                  <c:v>78.772589970131108</c:v>
                </c:pt>
                <c:pt idx="7">
                  <c:v>589.83788147715507</c:v>
                </c:pt>
                <c:pt idx="8">
                  <c:v>60.499220488886408</c:v>
                </c:pt>
                <c:pt idx="9">
                  <c:v>16.018222978387744</c:v>
                </c:pt>
              </c:numCache>
            </c:numRef>
          </c:xVal>
          <c:yVal>
            <c:numRef>
              <c:f>'Range-350km'!$E$34:$N$34</c:f>
              <c:numCache>
                <c:formatCode>General</c:formatCode>
                <c:ptCount val="10"/>
                <c:pt idx="0">
                  <c:v>7153.5311061247157</c:v>
                </c:pt>
                <c:pt idx="1">
                  <c:v>15347.37183116169</c:v>
                </c:pt>
                <c:pt idx="3">
                  <c:v>4337.1658742799927</c:v>
                </c:pt>
                <c:pt idx="4">
                  <c:v>3247.4304156381986</c:v>
                </c:pt>
                <c:pt idx="5">
                  <c:v>6619.5453756412689</c:v>
                </c:pt>
                <c:pt idx="7">
                  <c:v>4337.043246155552</c:v>
                </c:pt>
                <c:pt idx="8">
                  <c:v>5083.968108309783</c:v>
                </c:pt>
                <c:pt idx="9">
                  <c:v>3813.8626139018434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'Range-350km'!$E$5:$N$5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4CF4-4641-B880-AC2EAC58B503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9731584"/>
        <c:axId val="359731976"/>
      </c:scatterChart>
      <c:valAx>
        <c:axId val="3597315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1976"/>
        <c:crosses val="autoZero"/>
        <c:crossBetween val="midCat"/>
      </c:valAx>
      <c:valAx>
        <c:axId val="359731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15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'Range-350km'!$B$121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113.79705762036272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52-409E-9AEF-CEC3F5EC2DCF}"/>
            </c:ext>
          </c:extLst>
        </c:ser>
        <c:ser>
          <c:idx val="1"/>
          <c:order val="1"/>
          <c:tx>
            <c:strRef>
              <c:f>'Range-350km'!$B$122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'Range-350km'!$E$122:$N$122</c:f>
              <c:numCache>
                <c:formatCode>General</c:formatCode>
                <c:ptCount val="10"/>
                <c:pt idx="0">
                  <c:v>103.11479959055079</c:v>
                </c:pt>
                <c:pt idx="1">
                  <c:v>440.90745939665237</c:v>
                </c:pt>
                <c:pt idx="3">
                  <c:v>58.071102465228755</c:v>
                </c:pt>
                <c:pt idx="4">
                  <c:v>43.48043627603532</c:v>
                </c:pt>
                <c:pt idx="5">
                  <c:v>190.16981969569781</c:v>
                </c:pt>
                <c:pt idx="7">
                  <c:v>0</c:v>
                </c:pt>
                <c:pt idx="8">
                  <c:v>146.05493936995464</c:v>
                </c:pt>
                <c:pt idx="9">
                  <c:v>138.27665722474308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52-409E-9AEF-CEC3F5EC2DCF}"/>
            </c:ext>
          </c:extLst>
        </c:ser>
        <c:ser>
          <c:idx val="2"/>
          <c:order val="2"/>
          <c:tx>
            <c:strRef>
              <c:f>'Range-350km'!$B$123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807.92741826156146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52-409E-9AEF-CEC3F5EC2DCF}"/>
            </c:ext>
          </c:extLst>
        </c:ser>
        <c:ser>
          <c:idx val="3"/>
          <c:order val="3"/>
          <c:tx>
            <c:strRef>
              <c:f>'Range-350km'!$B$124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452-409E-9AEF-CEC3F5EC2DCF}"/>
            </c:ext>
          </c:extLst>
        </c:ser>
        <c:ser>
          <c:idx val="4"/>
          <c:order val="4"/>
          <c:tx>
            <c:strRef>
              <c:f>'Range-350km'!$B$125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452-409E-9AEF-CEC3F5EC2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732760"/>
        <c:axId val="359733152"/>
      </c:barChart>
      <c:catAx>
        <c:axId val="359732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3152"/>
        <c:crosses val="autoZero"/>
        <c:auto val="1"/>
        <c:lblAlgn val="ctr"/>
        <c:lblOffset val="100"/>
        <c:noMultiLvlLbl val="0"/>
      </c:catAx>
      <c:valAx>
        <c:axId val="359733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2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'Range-350km'!$B$121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99.241620017758194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AA-4B2D-AB77-6FAC648CE96C}"/>
            </c:ext>
          </c:extLst>
        </c:ser>
        <c:ser>
          <c:idx val="1"/>
          <c:order val="1"/>
          <c:tx>
            <c:strRef>
              <c:f>'Range-350km'!$B$122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'Range-350km'!$E$128:$N$128</c:f>
              <c:numCache>
                <c:formatCode>General</c:formatCode>
                <c:ptCount val="10"/>
                <c:pt idx="0">
                  <c:v>59.127622531030163</c:v>
                </c:pt>
                <c:pt idx="1">
                  <c:v>632.8815206650512</c:v>
                </c:pt>
                <c:pt idx="3">
                  <c:v>39.079922907585214</c:v>
                </c:pt>
                <c:pt idx="4">
                  <c:v>29.260889246472793</c:v>
                </c:pt>
                <c:pt idx="5">
                  <c:v>272.97103305602553</c:v>
                </c:pt>
                <c:pt idx="7">
                  <c:v>0</c:v>
                </c:pt>
                <c:pt idx="8">
                  <c:v>209.64823833007847</c:v>
                </c:pt>
                <c:pt idx="9">
                  <c:v>198.48324003551639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AA-4B2D-AB77-6FAC648CE96C}"/>
            </c:ext>
          </c:extLst>
        </c:ser>
        <c:ser>
          <c:idx val="2"/>
          <c:order val="2"/>
          <c:tx>
            <c:strRef>
              <c:f>'Range-350km'!$B$123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457.8255370148849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AA-4B2D-AB77-6FAC648CE96C}"/>
            </c:ext>
          </c:extLst>
        </c:ser>
        <c:ser>
          <c:idx val="3"/>
          <c:order val="3"/>
          <c:tx>
            <c:strRef>
              <c:f>'Range-350km'!$B$124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AA-4B2D-AB77-6FAC648CE96C}"/>
            </c:ext>
          </c:extLst>
        </c:ser>
        <c:ser>
          <c:idx val="4"/>
          <c:order val="4"/>
          <c:tx>
            <c:strRef>
              <c:f>'Range-350km'!$B$125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'Range-350km'!$E$5:$N$5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'Range-350km'!$E$131:$N$131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6AA-4B2D-AB77-6FAC648CE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9733936"/>
        <c:axId val="359734328"/>
      </c:barChart>
      <c:catAx>
        <c:axId val="35973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4328"/>
        <c:crosses val="autoZero"/>
        <c:auto val="1"/>
        <c:lblAlgn val="ctr"/>
        <c:lblOffset val="100"/>
        <c:noMultiLvlLbl val="0"/>
      </c:catAx>
      <c:valAx>
        <c:axId val="359734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3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A0-4301-A597-711F601CE57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A0-4301-A597-711F601CE57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A0-4301-A597-711F601CE57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A0-4301-A597-711F601CE57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A0-4301-A597-711F601CE57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A0-4301-A597-711F601CE57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A0-4301-A597-711F601CE57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A0-4301-A597-711F601CE571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'Range-400km'!$E$110:$N$110</c:f>
              <c:numCache>
                <c:formatCode>General</c:formatCode>
                <c:ptCount val="10"/>
                <c:pt idx="0">
                  <c:v>299.57481565510147</c:v>
                </c:pt>
                <c:pt idx="1">
                  <c:v>689.66353235212</c:v>
                </c:pt>
                <c:pt idx="3">
                  <c:v>453.57979203157686</c:v>
                </c:pt>
                <c:pt idx="4">
                  <c:v>336.60280189874891</c:v>
                </c:pt>
                <c:pt idx="5">
                  <c:v>504.98708157007536</c:v>
                </c:pt>
                <c:pt idx="7">
                  <c:v>1076.9126076379305</c:v>
                </c:pt>
                <c:pt idx="8">
                  <c:v>486.14282045185962</c:v>
                </c:pt>
                <c:pt idx="9">
                  <c:v>654.36116435633164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5A0-4301-A597-711F601C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35112"/>
        <c:axId val="359735504"/>
      </c:barChart>
      <c:catAx>
        <c:axId val="359735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5504"/>
        <c:crosses val="autoZero"/>
        <c:auto val="1"/>
        <c:lblAlgn val="ctr"/>
        <c:lblOffset val="100"/>
        <c:noMultiLvlLbl val="0"/>
      </c:catAx>
      <c:valAx>
        <c:axId val="359735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5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5C-48C0-9CD8-ECD9C889412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5C-48C0-9CD8-ECD9C889412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5C-48C0-9CD8-ECD9C88941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5C-48C0-9CD8-ECD9C889412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5C-48C0-9CD8-ECD9C88941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5C-48C0-9CD8-ECD9C88941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5C-48C0-9CD8-ECD9C88941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5C-48C0-9CD8-ECD9C8894121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2035'!$E$116:$N$116</c:f>
              <c:numCache>
                <c:formatCode>General</c:formatCode>
                <c:ptCount val="10"/>
                <c:pt idx="0">
                  <c:v>7389.9778182320406</c:v>
                </c:pt>
                <c:pt idx="1">
                  <c:v>7725.4980239181796</c:v>
                </c:pt>
                <c:pt idx="3">
                  <c:v>7423.5155150034361</c:v>
                </c:pt>
                <c:pt idx="4">
                  <c:v>7331.5909203729525</c:v>
                </c:pt>
                <c:pt idx="5">
                  <c:v>7423.1070252304189</c:v>
                </c:pt>
                <c:pt idx="7">
                  <c:v>7413.5684190853181</c:v>
                </c:pt>
                <c:pt idx="8">
                  <c:v>7423.8249926735043</c:v>
                </c:pt>
                <c:pt idx="9">
                  <c:v>7552.3133737841272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5C-48C0-9CD8-ECD9C889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4816"/>
        <c:axId val="223325208"/>
      </c:barChart>
      <c:catAx>
        <c:axId val="22332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5208"/>
        <c:crosses val="autoZero"/>
        <c:auto val="1"/>
        <c:lblAlgn val="ctr"/>
        <c:lblOffset val="100"/>
        <c:noMultiLvlLbl val="0"/>
      </c:catAx>
      <c:valAx>
        <c:axId val="22332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08E-430D-A9E0-541FF75645A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08E-430D-A9E0-541FF75645A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08E-430D-A9E0-541FF75645A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08E-430D-A9E0-541FF75645A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08E-430D-A9E0-541FF75645A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08E-430D-A9E0-541FF75645A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08E-430D-A9E0-541FF75645A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08E-430D-A9E0-541FF75645A5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'Range-400km'!$E$111:$N$111</c:f>
              <c:numCache>
                <c:formatCode>General</c:formatCode>
                <c:ptCount val="10"/>
                <c:pt idx="0">
                  <c:v>0.14402333664810443</c:v>
                </c:pt>
                <c:pt idx="1">
                  <c:v>0.80574118259934502</c:v>
                </c:pt>
                <c:pt idx="3">
                  <c:v>0.33160638829220551</c:v>
                </c:pt>
                <c:pt idx="4">
                  <c:v>0.12939159148705603</c:v>
                </c:pt>
                <c:pt idx="5">
                  <c:v>0.40900962353945941</c:v>
                </c:pt>
                <c:pt idx="7">
                  <c:v>0.58146959282971156</c:v>
                </c:pt>
                <c:pt idx="8">
                  <c:v>0.45877439635378392</c:v>
                </c:pt>
                <c:pt idx="9">
                  <c:v>0.45653404168903688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08E-430D-A9E0-541FF75645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36288"/>
        <c:axId val="359736680"/>
      </c:barChart>
      <c:catAx>
        <c:axId val="359736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6680"/>
        <c:crosses val="autoZero"/>
        <c:auto val="1"/>
        <c:lblAlgn val="ctr"/>
        <c:lblOffset val="100"/>
        <c:noMultiLvlLbl val="0"/>
      </c:catAx>
      <c:valAx>
        <c:axId val="359736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6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09-40EB-85AF-973B7B32C3A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09-40EB-85AF-973B7B32C3A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09-40EB-85AF-973B7B32C3A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809-40EB-85AF-973B7B32C3A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809-40EB-85AF-973B7B32C3A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809-40EB-85AF-973B7B32C3A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809-40EB-85AF-973B7B32C3A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809-40EB-85AF-973B7B32C3AF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'Range-400km'!$E$32:$N$32</c:f>
              <c:numCache>
                <c:formatCode>General</c:formatCode>
                <c:ptCount val="10"/>
                <c:pt idx="0">
                  <c:v>663.66937740366689</c:v>
                </c:pt>
                <c:pt idx="1">
                  <c:v>728.69596773253511</c:v>
                </c:pt>
                <c:pt idx="3">
                  <c:v>408.83695594219881</c:v>
                </c:pt>
                <c:pt idx="4">
                  <c:v>306.03485395591213</c:v>
                </c:pt>
                <c:pt idx="5">
                  <c:v>312.77332424584927</c:v>
                </c:pt>
                <c:pt idx="7">
                  <c:v>159.43891398402738</c:v>
                </c:pt>
                <c:pt idx="8">
                  <c:v>240.01477459505176</c:v>
                </c:pt>
                <c:pt idx="9">
                  <c:v>227.67931198485138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809-40EB-85AF-973B7B32C3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37464"/>
        <c:axId val="359737856"/>
      </c:barChart>
      <c:catAx>
        <c:axId val="359737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7856"/>
        <c:crosses val="autoZero"/>
        <c:auto val="1"/>
        <c:lblAlgn val="ctr"/>
        <c:lblOffset val="100"/>
        <c:noMultiLvlLbl val="0"/>
      </c:catAx>
      <c:valAx>
        <c:axId val="359737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08-4832-A6C1-DCD804BCBC4A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08-4832-A6C1-DCD804BCBC4A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08-4832-A6C1-DCD804BCBC4A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308-4832-A6C1-DCD804BCBC4A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308-4832-A6C1-DCD804BCBC4A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308-4832-A6C1-DCD804BCBC4A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308-4832-A6C1-DCD804BCBC4A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308-4832-A6C1-DCD804BCBC4A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'Range-400km'!$E$115:$N$115</c:f>
              <c:numCache>
                <c:formatCode>General</c:formatCode>
                <c:ptCount val="10"/>
                <c:pt idx="0">
                  <c:v>7399.5748156551017</c:v>
                </c:pt>
                <c:pt idx="1">
                  <c:v>7789.6635323521205</c:v>
                </c:pt>
                <c:pt idx="3">
                  <c:v>7553.5797920315772</c:v>
                </c:pt>
                <c:pt idx="4">
                  <c:v>7436.602801898749</c:v>
                </c:pt>
                <c:pt idx="5">
                  <c:v>7604.9870815700751</c:v>
                </c:pt>
                <c:pt idx="7">
                  <c:v>8176.9126076379307</c:v>
                </c:pt>
                <c:pt idx="8">
                  <c:v>7586.1428204518597</c:v>
                </c:pt>
                <c:pt idx="9">
                  <c:v>7754.3611643563318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308-4832-A6C1-DCD804BCB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38640"/>
        <c:axId val="359739032"/>
      </c:barChart>
      <c:catAx>
        <c:axId val="359738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9032"/>
        <c:crosses val="autoZero"/>
        <c:auto val="1"/>
        <c:lblAlgn val="ctr"/>
        <c:lblOffset val="100"/>
        <c:noMultiLvlLbl val="0"/>
      </c:catAx>
      <c:valAx>
        <c:axId val="359739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8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55-40F3-A0BF-BF3322D1B00B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55-40F3-A0BF-BF3322D1B00B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55-40F3-A0BF-BF3322D1B00B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855-40F3-A0BF-BF3322D1B00B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855-40F3-A0BF-BF3322D1B00B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855-40F3-A0BF-BF3322D1B00B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855-40F3-A0BF-BF3322D1B00B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855-40F3-A0BF-BF3322D1B00B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'Range-400km'!$E$34:$N$34</c:f>
              <c:numCache>
                <c:formatCode>General</c:formatCode>
                <c:ptCount val="10"/>
                <c:pt idx="0">
                  <c:v>7167.6235418607675</c:v>
                </c:pt>
                <c:pt idx="1">
                  <c:v>15477.489972647068</c:v>
                </c:pt>
                <c:pt idx="3">
                  <c:v>4341.8449986301521</c:v>
                </c:pt>
                <c:pt idx="4">
                  <c:v>3250.0875489417472</c:v>
                </c:pt>
                <c:pt idx="5">
                  <c:v>6643.3000923417649</c:v>
                </c:pt>
                <c:pt idx="7">
                  <c:v>4405.2936691437399</c:v>
                </c:pt>
                <c:pt idx="8">
                  <c:v>5097.9097340711132</c:v>
                </c:pt>
                <c:pt idx="9">
                  <c:v>3831.8397552332453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855-40F3-A0BF-BF3322D1B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39816"/>
        <c:axId val="359740208"/>
      </c:barChart>
      <c:catAx>
        <c:axId val="359739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0208"/>
        <c:crosses val="autoZero"/>
        <c:auto val="1"/>
        <c:lblAlgn val="ctr"/>
        <c:lblOffset val="100"/>
        <c:noMultiLvlLbl val="0"/>
      </c:catAx>
      <c:valAx>
        <c:axId val="35974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3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6C-45F0-B2EE-E710E58A4343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6C-45F0-B2EE-E710E58A434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6C-45F0-B2EE-E710E58A434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6C-45F0-B2EE-E710E58A434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6C-45F0-B2EE-E710E58A434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6C-45F0-B2EE-E710E58A434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6C-45F0-B2EE-E710E58A434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06C-45F0-B2EE-E710E58A4343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6C-45F0-B2EE-E710E58A43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40992"/>
        <c:axId val="359741384"/>
      </c:barChart>
      <c:catAx>
        <c:axId val="359740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1384"/>
        <c:crosses val="autoZero"/>
        <c:auto val="1"/>
        <c:lblAlgn val="ctr"/>
        <c:lblOffset val="100"/>
        <c:noMultiLvlLbl val="0"/>
      </c:catAx>
      <c:valAx>
        <c:axId val="359741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0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E74-42F0-9F43-2791D93CBDB3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74-42F0-9F43-2791D93CBDB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E74-42F0-9F43-2791D93CBDB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74-42F0-9F43-2791D93CBDB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74-42F0-9F43-2791D93CBDB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E74-42F0-9F43-2791D93CBDB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E74-42F0-9F43-2791D93CBDB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E74-42F0-9F43-2791D93CBDB3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'Range-400km'!$E$37:$N$37</c:f>
              <c:numCache>
                <c:formatCode>General</c:formatCode>
                <c:ptCount val="10"/>
                <c:pt idx="0">
                  <c:v>0.5022581193023592</c:v>
                </c:pt>
                <c:pt idx="1">
                  <c:v>0.23259566805499321</c:v>
                </c:pt>
                <c:pt idx="3">
                  <c:v>0.82913994422603743</c:v>
                </c:pt>
                <c:pt idx="4">
                  <c:v>1.1076615832008863</c:v>
                </c:pt>
                <c:pt idx="5">
                  <c:v>0.5418989161956258</c:v>
                </c:pt>
                <c:pt idx="7">
                  <c:v>0.8171979873255617</c:v>
                </c:pt>
                <c:pt idx="8">
                  <c:v>0.70617121679151451</c:v>
                </c:pt>
                <c:pt idx="9">
                  <c:v>0.93949573832926925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E74-42F0-9F43-2791D93CBD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42168"/>
        <c:axId val="359742560"/>
      </c:barChart>
      <c:catAx>
        <c:axId val="35974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2560"/>
        <c:crosses val="autoZero"/>
        <c:auto val="1"/>
        <c:lblAlgn val="ctr"/>
        <c:lblOffset val="100"/>
        <c:noMultiLvlLbl val="0"/>
      </c:catAx>
      <c:valAx>
        <c:axId val="35974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2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BAC-447E-85AD-7BA0C165B6F4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BAC-447E-85AD-7BA0C165B6F4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BAC-447E-85AD-7BA0C165B6F4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BAC-447E-85AD-7BA0C165B6F4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BAC-447E-85AD-7BA0C165B6F4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BAC-447E-85AD-7BA0C165B6F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BAC-447E-85AD-7BA0C165B6F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BAC-447E-85AD-7BA0C165B6F4}"/>
              </c:ext>
            </c:extLst>
          </c:dPt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'Range-400km'!$E$38:$N$38</c:f>
              <c:numCache>
                <c:formatCode>General</c:formatCode>
                <c:ptCount val="10"/>
                <c:pt idx="0">
                  <c:v>123.49815362626103</c:v>
                </c:pt>
                <c:pt idx="1">
                  <c:v>184.18213067450012</c:v>
                </c:pt>
                <c:pt idx="3">
                  <c:v>80.367550924644121</c:v>
                </c:pt>
                <c:pt idx="4">
                  <c:v>60.159120530911743</c:v>
                </c:pt>
                <c:pt idx="5">
                  <c:v>79.055271098867024</c:v>
                </c:pt>
                <c:pt idx="7">
                  <c:v>599.11993900354855</c:v>
                </c:pt>
                <c:pt idx="8">
                  <c:v>60.665125835446254</c:v>
                </c:pt>
                <c:pt idx="9">
                  <c:v>16.093726971979628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BAC-447E-85AD-7BA0C165B6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59743344"/>
        <c:axId val="359743736"/>
      </c:barChart>
      <c:catAx>
        <c:axId val="359743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3736"/>
        <c:crosses val="autoZero"/>
        <c:auto val="1"/>
        <c:lblAlgn val="ctr"/>
        <c:lblOffset val="100"/>
        <c:noMultiLvlLbl val="0"/>
      </c:catAx>
      <c:valAx>
        <c:axId val="359743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33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BD7-47B9-ACED-1814A1036A0B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BD7-47B9-ACED-1814A1036A0B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BD7-47B9-ACED-1814A1036A0B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BD7-47B9-ACED-1814A1036A0B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BD7-47B9-ACED-1814A1036A0B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69C4CD2B-AE56-4AAE-8B65-7B52CF733DA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BD7-47B9-ACED-1814A1036A0B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ED917E5A-F92B-4E46-95E2-0B9BC9F357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BD7-47B9-ACED-1814A1036A0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D7-47B9-ACED-1814A1036A0B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4C3054EC-A3B2-4ADD-8297-730BC323FED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BD7-47B9-ACED-1814A1036A0B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7D1FDF24-01A6-44E7-9769-3EDC221AA0B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BD7-47B9-ACED-1814A1036A0B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D55EB56B-A994-4F48-958B-B1EEAD1432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BD7-47B9-ACED-1814A1036A0B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D7-47B9-ACED-1814A1036A0B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FD471EFE-0415-456B-98FD-07B9FDBB6D0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BD7-47B9-ACED-1814A1036A0B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BEE9BACC-FC42-4A9F-9169-D5E5255DD2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BD7-47B9-ACED-1814A1036A0B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52EAB8E8-BAD2-4B0C-AEA4-A527C9F74C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BD7-47B9-ACED-1814A1036A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'Range-400km'!$E$119:$N$119</c:f>
              <c:numCache>
                <c:formatCode>General</c:formatCode>
                <c:ptCount val="10"/>
                <c:pt idx="0">
                  <c:v>0.74893703913775367</c:v>
                </c:pt>
                <c:pt idx="1">
                  <c:v>1.7241588308803</c:v>
                </c:pt>
                <c:pt idx="3">
                  <c:v>1.1339494800789423</c:v>
                </c:pt>
                <c:pt idx="4">
                  <c:v>0.84150700474687223</c:v>
                </c:pt>
                <c:pt idx="5">
                  <c:v>1.2624677039251884</c:v>
                </c:pt>
                <c:pt idx="7">
                  <c:v>2.6922815190948262</c:v>
                </c:pt>
                <c:pt idx="8">
                  <c:v>1.215357051129649</c:v>
                </c:pt>
                <c:pt idx="9">
                  <c:v>1.6359029108908292</c:v>
                </c:pt>
              </c:numCache>
            </c:numRef>
          </c:xVal>
          <c:yVal>
            <c:numRef>
              <c:f>'Range-400km'!$E$120:$N$120</c:f>
              <c:numCache>
                <c:formatCode>General</c:formatCode>
                <c:ptCount val="10"/>
                <c:pt idx="0">
                  <c:v>0.36005834162026112</c:v>
                </c:pt>
                <c:pt idx="1">
                  <c:v>2.0143529564983624</c:v>
                </c:pt>
                <c:pt idx="3">
                  <c:v>0.82901597073051381</c:v>
                </c:pt>
                <c:pt idx="4">
                  <c:v>0.32347897871764014</c:v>
                </c:pt>
                <c:pt idx="5">
                  <c:v>1.0225240588486486</c:v>
                </c:pt>
                <c:pt idx="7">
                  <c:v>1.453673982074279</c:v>
                </c:pt>
                <c:pt idx="8">
                  <c:v>1.1469359908844599</c:v>
                </c:pt>
                <c:pt idx="9">
                  <c:v>1.1413351042225921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'Range-400km'!$E$5:$N$5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0BD7-47B9-ACED-1814A1036A0B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9744520"/>
        <c:axId val="359744912"/>
      </c:scatterChart>
      <c:valAx>
        <c:axId val="359744520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4912"/>
        <c:crosses val="autoZero"/>
        <c:crossBetween val="midCat"/>
        <c:majorUnit val="0.2"/>
      </c:valAx>
      <c:valAx>
        <c:axId val="35974491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452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0D0D-4B70-8CB4-CE506C7C12D9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0D0D-4B70-8CB4-CE506C7C12D9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0D0D-4B70-8CB4-CE506C7C12D9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0D0D-4B70-8CB4-CE506C7C12D9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0D-4B70-8CB4-CE506C7C12D9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0D0D-4B70-8CB4-CE506C7C12D9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0D0D-4B70-8CB4-CE506C7C12D9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D0D-4B70-8CB4-CE506C7C12D9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0D0D-4B70-8CB4-CE506C7C12D9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0D0D-4B70-8CB4-CE506C7C12D9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0D0D-4B70-8CB4-CE506C7C12D9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0D-4B70-8CB4-CE506C7C12D9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0D0D-4B70-8CB4-CE506C7C12D9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D0D-4B70-8CB4-CE506C7C12D9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0D0D-4B70-8CB4-CE506C7C12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'Range-400km'!$E$38:$N$38</c:f>
              <c:numCache>
                <c:formatCode>General</c:formatCode>
                <c:ptCount val="10"/>
                <c:pt idx="0">
                  <c:v>123.49815362626103</c:v>
                </c:pt>
                <c:pt idx="1">
                  <c:v>184.18213067450012</c:v>
                </c:pt>
                <c:pt idx="3">
                  <c:v>80.367550924644121</c:v>
                </c:pt>
                <c:pt idx="4">
                  <c:v>60.159120530911743</c:v>
                </c:pt>
                <c:pt idx="5">
                  <c:v>79.055271098867024</c:v>
                </c:pt>
                <c:pt idx="7">
                  <c:v>599.11993900354855</c:v>
                </c:pt>
                <c:pt idx="8">
                  <c:v>60.665125835446254</c:v>
                </c:pt>
                <c:pt idx="9">
                  <c:v>16.093726971979628</c:v>
                </c:pt>
              </c:numCache>
            </c:numRef>
          </c:xVal>
          <c:yVal>
            <c:numRef>
              <c:f>'Range-400km'!$E$34:$N$34</c:f>
              <c:numCache>
                <c:formatCode>General</c:formatCode>
                <c:ptCount val="10"/>
                <c:pt idx="0">
                  <c:v>7167.6235418607675</c:v>
                </c:pt>
                <c:pt idx="1">
                  <c:v>15477.489972647068</c:v>
                </c:pt>
                <c:pt idx="3">
                  <c:v>4341.8449986301521</c:v>
                </c:pt>
                <c:pt idx="4">
                  <c:v>3250.0875489417472</c:v>
                </c:pt>
                <c:pt idx="5">
                  <c:v>6643.3000923417649</c:v>
                </c:pt>
                <c:pt idx="7">
                  <c:v>4405.2936691437399</c:v>
                </c:pt>
                <c:pt idx="8">
                  <c:v>5097.9097340711132</c:v>
                </c:pt>
                <c:pt idx="9">
                  <c:v>3831.8397552332453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'Range-400km'!$E$5:$N$5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0D0D-4B70-8CB4-CE506C7C12D9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59745696"/>
        <c:axId val="359746088"/>
      </c:scatterChart>
      <c:valAx>
        <c:axId val="359745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6088"/>
        <c:crosses val="autoZero"/>
        <c:crossBetween val="midCat"/>
      </c:valAx>
      <c:valAx>
        <c:axId val="35974608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597456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'Range-400km'!$B$121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130.6668056769918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C9-401F-B4ED-369A8189B7B2}"/>
            </c:ext>
          </c:extLst>
        </c:ser>
        <c:ser>
          <c:idx val="1"/>
          <c:order val="1"/>
          <c:tx>
            <c:strRef>
              <c:f>'Range-400km'!$B$122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'Range-400km'!$E$122:$N$122</c:f>
              <c:numCache>
                <c:formatCode>General</c:formatCode>
                <c:ptCount val="10"/>
                <c:pt idx="0">
                  <c:v>118.07764051385857</c:v>
                </c:pt>
                <c:pt idx="1">
                  <c:v>508.16635721087704</c:v>
                </c:pt>
                <c:pt idx="3">
                  <c:v>66.438573842173369</c:v>
                </c:pt>
                <c:pt idx="4">
                  <c:v>49.732586419372559</c:v>
                </c:pt>
                <c:pt idx="5">
                  <c:v>218.11686609069906</c:v>
                </c:pt>
                <c:pt idx="7">
                  <c:v>0</c:v>
                </c:pt>
                <c:pt idx="8">
                  <c:v>167.37767063852459</c:v>
                </c:pt>
                <c:pt idx="9">
                  <c:v>158.77536271215865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C9-401F-B4ED-369A8189B7B2}"/>
            </c:ext>
          </c:extLst>
        </c:ser>
        <c:ser>
          <c:idx val="2"/>
          <c:order val="2"/>
          <c:tx>
            <c:strRef>
              <c:f>'Range-400km'!$B$123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937.87596461192572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C9-401F-B4ED-369A8189B7B2}"/>
            </c:ext>
          </c:extLst>
        </c:ser>
        <c:ser>
          <c:idx val="3"/>
          <c:order val="3"/>
          <c:tx>
            <c:strRef>
              <c:f>'Range-400km'!$B$124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8C9-401F-B4ED-369A8189B7B2}"/>
            </c:ext>
          </c:extLst>
        </c:ser>
        <c:ser>
          <c:idx val="4"/>
          <c:order val="4"/>
          <c:tx>
            <c:strRef>
              <c:f>'Range-400km'!$B$125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8C9-401F-B4ED-369A8189B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24800"/>
        <c:axId val="361125192"/>
      </c:barChart>
      <c:catAx>
        <c:axId val="361124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5192"/>
        <c:crosses val="autoZero"/>
        <c:auto val="1"/>
        <c:lblAlgn val="ctr"/>
        <c:lblOffset val="100"/>
        <c:noMultiLvlLbl val="0"/>
      </c:catAx>
      <c:valAx>
        <c:axId val="361125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4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FEA-AA6B-D75FA125BEF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FEA-AA6B-D75FA125BEF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7-4FEA-AA6B-D75FA125BEF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7-4FEA-AA6B-D75FA125BEF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7-4FEA-AA6B-D75FA125BE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F7-4FEA-AA6B-D75FA125BE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FEA-AA6B-D75FA125BE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FEA-AA6B-D75FA125BEF5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2035'!$E$34:$N$34</c:f>
              <c:numCache>
                <c:formatCode>General</c:formatCode>
                <c:ptCount val="10"/>
                <c:pt idx="0">
                  <c:v>5268.0484323366027</c:v>
                </c:pt>
                <c:pt idx="1">
                  <c:v>10818.533871481923</c:v>
                </c:pt>
                <c:pt idx="3">
                  <c:v>2919.6417491322845</c:v>
                </c:pt>
                <c:pt idx="4">
                  <c:v>2307.5464893044937</c:v>
                </c:pt>
                <c:pt idx="5">
                  <c:v>4671.1764652874926</c:v>
                </c:pt>
                <c:pt idx="7">
                  <c:v>3053.6172571581014</c:v>
                </c:pt>
                <c:pt idx="8">
                  <c:v>4004.2426754601288</c:v>
                </c:pt>
                <c:pt idx="9">
                  <c:v>2823.040862033371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F7-4FEA-AA6B-D75FA12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5992"/>
        <c:axId val="223326384"/>
      </c:barChart>
      <c:catAx>
        <c:axId val="22332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6384"/>
        <c:crosses val="autoZero"/>
        <c:auto val="1"/>
        <c:lblAlgn val="ctr"/>
        <c:lblOffset val="100"/>
        <c:noMultiLvlLbl val="0"/>
      </c:catAx>
      <c:valAx>
        <c:axId val="22332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5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'Range-400km'!$B$121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113.95360960202774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9-4416-840E-AAC639B5F5E7}"/>
            </c:ext>
          </c:extLst>
        </c:ser>
        <c:ser>
          <c:idx val="1"/>
          <c:order val="1"/>
          <c:tx>
            <c:strRef>
              <c:f>'Range-400km'!$B$122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'Range-400km'!$E$128:$N$128</c:f>
              <c:numCache>
                <c:formatCode>General</c:formatCode>
                <c:ptCount val="10"/>
                <c:pt idx="0">
                  <c:v>67.707547174420213</c:v>
                </c:pt>
                <c:pt idx="1">
                  <c:v>729.42539312566078</c:v>
                </c:pt>
                <c:pt idx="3">
                  <c:v>44.710953187029617</c:v>
                </c:pt>
                <c:pt idx="4">
                  <c:v>33.468378604102384</c:v>
                </c:pt>
                <c:pt idx="5">
                  <c:v>313.08641065650579</c:v>
                </c:pt>
                <c:pt idx="7">
                  <c:v>0</c:v>
                </c:pt>
                <c:pt idx="8">
                  <c:v>240.25502962467647</c:v>
                </c:pt>
                <c:pt idx="9">
                  <c:v>227.90721920405548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9-4416-840E-AAC639B5F5E7}"/>
            </c:ext>
          </c:extLst>
        </c:ser>
        <c:ser>
          <c:idx val="2"/>
          <c:order val="2"/>
          <c:tx>
            <c:strRef>
              <c:f>'Range-400km'!$B$123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531.46304661342458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9-4416-840E-AAC639B5F5E7}"/>
            </c:ext>
          </c:extLst>
        </c:ser>
        <c:ser>
          <c:idx val="3"/>
          <c:order val="3"/>
          <c:tx>
            <c:strRef>
              <c:f>'Range-400km'!$B$124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9-4416-840E-AAC639B5F5E7}"/>
            </c:ext>
          </c:extLst>
        </c:ser>
        <c:ser>
          <c:idx val="4"/>
          <c:order val="4"/>
          <c:tx>
            <c:strRef>
              <c:f>'Range-400km'!$B$125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'Range-400km'!$E$5:$N$5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'Range-400km'!$E$131:$N$131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9-4416-840E-AAC639B5F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25976"/>
        <c:axId val="361126368"/>
      </c:barChart>
      <c:catAx>
        <c:axId val="361125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6368"/>
        <c:crosses val="autoZero"/>
        <c:auto val="1"/>
        <c:lblAlgn val="ctr"/>
        <c:lblOffset val="100"/>
        <c:noMultiLvlLbl val="0"/>
      </c:catAx>
      <c:valAx>
        <c:axId val="36112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5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30-4FCE-B6DB-71BD8084E736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30-4FCE-B6DB-71BD8084E73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30-4FCE-B6DB-71BD8084E73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30-4FCE-B6DB-71BD8084E736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30-4FCE-B6DB-71BD8084E73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30-4FCE-B6DB-71BD8084E73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30-4FCE-B6DB-71BD8084E736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30-4FCE-B6DB-71BD8084E736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'Range-450km'!$E$110:$N$110</c:f>
              <c:numCache>
                <c:formatCode>General</c:formatCode>
                <c:ptCount val="10"/>
                <c:pt idx="0">
                  <c:v>314.59672645319233</c:v>
                </c:pt>
                <c:pt idx="1">
                  <c:v>758.07265121942203</c:v>
                </c:pt>
                <c:pt idx="3">
                  <c:v>461.96533729602709</c:v>
                </c:pt>
                <c:pt idx="4">
                  <c:v>342.86519176912964</c:v>
                </c:pt>
                <c:pt idx="5">
                  <c:v>533.13543034232202</c:v>
                </c:pt>
                <c:pt idx="7">
                  <c:v>1211.0164473569389</c:v>
                </c:pt>
                <c:pt idx="8">
                  <c:v>507.58281877636273</c:v>
                </c:pt>
                <c:pt idx="9">
                  <c:v>692.08356850059931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30-4FCE-B6DB-71BD8084E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27152"/>
        <c:axId val="361127544"/>
      </c:barChart>
      <c:catAx>
        <c:axId val="361127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7544"/>
        <c:crosses val="autoZero"/>
        <c:auto val="1"/>
        <c:lblAlgn val="ctr"/>
        <c:lblOffset val="100"/>
        <c:noMultiLvlLbl val="0"/>
      </c:catAx>
      <c:valAx>
        <c:axId val="3611275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7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31-4453-B265-99B5D123A70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31-4453-B265-99B5D123A70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831-4453-B265-99B5D123A70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831-4453-B265-99B5D123A70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831-4453-B265-99B5D123A70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831-4453-B265-99B5D123A70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831-4453-B265-99B5D123A70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831-4453-B265-99B5D123A70F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'Range-450km'!$E$111:$N$111</c:f>
              <c:numCache>
                <c:formatCode>General</c:formatCode>
                <c:ptCount val="10"/>
                <c:pt idx="0">
                  <c:v>0.15263713287222774</c:v>
                </c:pt>
                <c:pt idx="1">
                  <c:v>0.90393609006437192</c:v>
                </c:pt>
                <c:pt idx="3">
                  <c:v>0.33724958169754865</c:v>
                </c:pt>
                <c:pt idx="4">
                  <c:v>0.13360597184083461</c:v>
                </c:pt>
                <c:pt idx="5">
                  <c:v>0.44941395192067468</c:v>
                </c:pt>
                <c:pt idx="7">
                  <c:v>0.65746176867048312</c:v>
                </c:pt>
                <c:pt idx="8">
                  <c:v>0.48954951356598941</c:v>
                </c:pt>
                <c:pt idx="9">
                  <c:v>0.50108806233187264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831-4453-B265-99B5D123A7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28328"/>
        <c:axId val="361128720"/>
      </c:barChart>
      <c:catAx>
        <c:axId val="361128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8720"/>
        <c:crosses val="autoZero"/>
        <c:auto val="1"/>
        <c:lblAlgn val="ctr"/>
        <c:lblOffset val="100"/>
        <c:noMultiLvlLbl val="0"/>
      </c:catAx>
      <c:valAx>
        <c:axId val="36112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8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90-4020-AE82-7C01841DD0B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90-4020-AE82-7C01841DD0B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90-4020-AE82-7C01841DD0B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90-4020-AE82-7C01841DD0B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90-4020-AE82-7C01841DD0B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90-4020-AE82-7C01841DD0B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90-4020-AE82-7C01841DD0B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90-4020-AE82-7C01841DD0BD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'Range-450km'!$E$32:$N$32</c:f>
              <c:numCache>
                <c:formatCode>General</c:formatCode>
                <c:ptCount val="10"/>
                <c:pt idx="0">
                  <c:v>748.10180799252373</c:v>
                </c:pt>
                <c:pt idx="1">
                  <c:v>826.79268029009688</c:v>
                </c:pt>
                <c:pt idx="3">
                  <c:v>460.43831644065659</c:v>
                </c:pt>
                <c:pt idx="4">
                  <c:v>344.57114791086354</c:v>
                </c:pt>
                <c:pt idx="5">
                  <c:v>353.13724829868329</c:v>
                </c:pt>
                <c:pt idx="7">
                  <c:v>182.23656673625882</c:v>
                </c:pt>
                <c:pt idx="8">
                  <c:v>270.75911669004495</c:v>
                </c:pt>
                <c:pt idx="9">
                  <c:v>257.35228973298001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90-4020-AE82-7C01841D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29504"/>
        <c:axId val="361129896"/>
      </c:barChart>
      <c:catAx>
        <c:axId val="36112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9896"/>
        <c:crosses val="autoZero"/>
        <c:auto val="1"/>
        <c:lblAlgn val="ctr"/>
        <c:lblOffset val="100"/>
        <c:noMultiLvlLbl val="0"/>
      </c:catAx>
      <c:valAx>
        <c:axId val="361129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29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DE4-4361-906D-2DCFF8C6259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DE4-4361-906D-2DCFF8C6259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DE4-4361-906D-2DCFF8C6259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DE4-4361-906D-2DCFF8C6259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DE4-4361-906D-2DCFF8C6259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DE4-4361-906D-2DCFF8C6259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DE4-4361-906D-2DCFF8C6259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DE4-4361-906D-2DCFF8C62591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'Range-450km'!$E$115:$N$115</c:f>
              <c:numCache>
                <c:formatCode>General</c:formatCode>
                <c:ptCount val="10"/>
                <c:pt idx="0">
                  <c:v>7414.5967264531919</c:v>
                </c:pt>
                <c:pt idx="1">
                  <c:v>7858.0726512194224</c:v>
                </c:pt>
                <c:pt idx="3">
                  <c:v>7561.9653372960274</c:v>
                </c:pt>
                <c:pt idx="4">
                  <c:v>7442.8651917691295</c:v>
                </c:pt>
                <c:pt idx="5">
                  <c:v>7633.1354303423223</c:v>
                </c:pt>
                <c:pt idx="7">
                  <c:v>8311.0164473569384</c:v>
                </c:pt>
                <c:pt idx="8">
                  <c:v>7607.5828187763627</c:v>
                </c:pt>
                <c:pt idx="9">
                  <c:v>7792.0835685005995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DE4-4361-906D-2DCFF8C62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30680"/>
        <c:axId val="361131072"/>
      </c:barChart>
      <c:catAx>
        <c:axId val="361130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1072"/>
        <c:crosses val="autoZero"/>
        <c:auto val="1"/>
        <c:lblAlgn val="ctr"/>
        <c:lblOffset val="100"/>
        <c:noMultiLvlLbl val="0"/>
      </c:catAx>
      <c:valAx>
        <c:axId val="361131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0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254-4A04-898A-CEBB9CE439C3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254-4A04-898A-CEBB9CE439C3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254-4A04-898A-CEBB9CE439C3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254-4A04-898A-CEBB9CE439C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254-4A04-898A-CEBB9CE439C3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254-4A04-898A-CEBB9CE439C3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254-4A04-898A-CEBB9CE439C3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254-4A04-898A-CEBB9CE439C3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'Range-450km'!$E$34:$N$34</c:f>
              <c:numCache>
                <c:formatCode>General</c:formatCode>
                <c:ptCount val="10"/>
                <c:pt idx="0">
                  <c:v>7181.7716113109382</c:v>
                </c:pt>
                <c:pt idx="1">
                  <c:v>15609.833316010378</c:v>
                </c:pt>
                <c:pt idx="3">
                  <c:v>4346.5342299724134</c:v>
                </c:pt>
                <c:pt idx="4">
                  <c:v>3252.7490340793238</c:v>
                </c:pt>
                <c:pt idx="5">
                  <c:v>6667.2259140984106</c:v>
                </c:pt>
                <c:pt idx="7">
                  <c:v>4475.7264984613175</c:v>
                </c:pt>
                <c:pt idx="8">
                  <c:v>5111.9280335656222</c:v>
                </c:pt>
                <c:pt idx="9">
                  <c:v>3849.9871744156426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54-4A04-898A-CEBB9CE439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31856"/>
        <c:axId val="361132248"/>
      </c:barChart>
      <c:catAx>
        <c:axId val="36113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2248"/>
        <c:crosses val="autoZero"/>
        <c:auto val="1"/>
        <c:lblAlgn val="ctr"/>
        <c:lblOffset val="100"/>
        <c:noMultiLvlLbl val="0"/>
      </c:catAx>
      <c:valAx>
        <c:axId val="36113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1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3F0-4E40-8AA1-325009C16E02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F0-4E40-8AA1-325009C16E02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3F0-4E40-8AA1-325009C16E02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3F0-4E40-8AA1-325009C16E0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3F0-4E40-8AA1-325009C16E02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3F0-4E40-8AA1-325009C16E02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3F0-4E40-8AA1-325009C16E02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3F0-4E40-8AA1-325009C16E02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3F0-4E40-8AA1-325009C16E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33032"/>
        <c:axId val="361133424"/>
      </c:barChart>
      <c:catAx>
        <c:axId val="361133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3424"/>
        <c:crosses val="autoZero"/>
        <c:auto val="1"/>
        <c:lblAlgn val="ctr"/>
        <c:lblOffset val="100"/>
        <c:noMultiLvlLbl val="0"/>
      </c:catAx>
      <c:valAx>
        <c:axId val="361133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3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D96-4D81-9233-E11DF454478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96-4D81-9233-E11DF454478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D96-4D81-9233-E11DF454478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D96-4D81-9233-E11DF454478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96-4D81-9233-E11DF454478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D96-4D81-9233-E11DF454478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96-4D81-9233-E11DF454478D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96-4D81-9233-E11DF454478D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'Range-450km'!$E$37:$N$37</c:f>
              <c:numCache>
                <c:formatCode>General</c:formatCode>
                <c:ptCount val="10"/>
                <c:pt idx="0">
                  <c:v>0.50126867224968352</c:v>
                </c:pt>
                <c:pt idx="1">
                  <c:v>0.23062367464935912</c:v>
                </c:pt>
                <c:pt idx="3">
                  <c:v>0.82824543176901466</c:v>
                </c:pt>
                <c:pt idx="4">
                  <c:v>1.1067552652494344</c:v>
                </c:pt>
                <c:pt idx="5">
                  <c:v>0.53995427279429775</c:v>
                </c:pt>
                <c:pt idx="7">
                  <c:v>0.80433804908318796</c:v>
                </c:pt>
                <c:pt idx="8">
                  <c:v>0.70423470290744072</c:v>
                </c:pt>
                <c:pt idx="9">
                  <c:v>0.93506730202256272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D96-4D81-9233-E11DF45447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34208"/>
        <c:axId val="361134600"/>
      </c:barChart>
      <c:catAx>
        <c:axId val="361134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4600"/>
        <c:crosses val="autoZero"/>
        <c:auto val="1"/>
        <c:lblAlgn val="ctr"/>
        <c:lblOffset val="100"/>
        <c:noMultiLvlLbl val="0"/>
      </c:catAx>
      <c:valAx>
        <c:axId val="361134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4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12C-4F33-99E8-1DB7A284F6C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12C-4F33-99E8-1DB7A284F6C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12C-4F33-99E8-1DB7A284F6C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12C-4F33-99E8-1DB7A284F6C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12C-4F33-99E8-1DB7A284F6C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12C-4F33-99E8-1DB7A284F6C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12C-4F33-99E8-1DB7A284F6CF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12C-4F33-99E8-1DB7A284F6CF}"/>
              </c:ext>
            </c:extLst>
          </c:dPt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'Range-450km'!$E$38:$N$38</c:f>
              <c:numCache>
                <c:formatCode>General</c:formatCode>
                <c:ptCount val="10"/>
                <c:pt idx="0">
                  <c:v>123.74192486288747</c:v>
                </c:pt>
                <c:pt idx="1">
                  <c:v>185.75701646052349</c:v>
                </c:pt>
                <c:pt idx="3">
                  <c:v>80.454348596789387</c:v>
                </c:pt>
                <c:pt idx="4">
                  <c:v>60.208384620808296</c:v>
                </c:pt>
                <c:pt idx="5">
                  <c:v>79.339988377771078</c:v>
                </c:pt>
                <c:pt idx="7">
                  <c:v>608.69880379073925</c:v>
                </c:pt>
                <c:pt idx="8">
                  <c:v>60.831943599430915</c:v>
                </c:pt>
                <c:pt idx="9">
                  <c:v>16.1699461325457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12C-4F33-99E8-1DB7A284F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361135384"/>
        <c:axId val="361135776"/>
      </c:barChart>
      <c:catAx>
        <c:axId val="361135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5776"/>
        <c:crosses val="autoZero"/>
        <c:auto val="1"/>
        <c:lblAlgn val="ctr"/>
        <c:lblOffset val="100"/>
        <c:noMultiLvlLbl val="0"/>
      </c:catAx>
      <c:valAx>
        <c:axId val="361135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5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A48E-477E-9FCE-B92B8E83D116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48E-477E-9FCE-B92B8E83D116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A48E-477E-9FCE-B92B8E83D116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A48E-477E-9FCE-B92B8E83D116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A48E-477E-9FCE-B92B8E83D116}"/>
              </c:ext>
            </c:extLst>
          </c:dPt>
          <c:dLbls>
            <c:dLbl>
              <c:idx val="0"/>
              <c:layout>
                <c:manualLayout>
                  <c:x val="-0.18575917812277284"/>
                  <c:y val="7.6779909204315626E-3"/>
                </c:manualLayout>
              </c:layout>
              <c:tx>
                <c:rich>
                  <a:bodyPr/>
                  <a:lstStyle/>
                  <a:p>
                    <a:fld id="{6E82CB91-3FD7-440D-8886-91115C8F62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A48E-477E-9FCE-B92B8E83D116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618FB4CF-03D4-4848-A8E1-B82D3153B0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A48E-477E-9FCE-B92B8E83D1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8E-477E-9FCE-B92B8E83D116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DE5B9F51-3ED4-4C07-B6CA-4A6BD8A4C62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A48E-477E-9FCE-B92B8E83D116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51BD452D-616B-41A8-BF04-79C415E9677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A48E-477E-9FCE-B92B8E83D116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4E12A488-D697-4330-B3C8-BD0DC17D24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A48E-477E-9FCE-B92B8E83D116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48E-477E-9FCE-B92B8E83D116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33E07221-6683-4D31-92E5-11666C099EA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A48E-477E-9FCE-B92B8E83D116}"/>
                </c:ext>
              </c:extLst>
            </c:dLbl>
            <c:dLbl>
              <c:idx val="8"/>
              <c:layout>
                <c:manualLayout>
                  <c:x val="-4.7688566304138917E-2"/>
                  <c:y val="6.8292685841396666E-2"/>
                </c:manualLayout>
              </c:layout>
              <c:tx>
                <c:rich>
                  <a:bodyPr/>
                  <a:lstStyle/>
                  <a:p>
                    <a:fld id="{0C8B9D38-86D3-4D76-BE56-5C762DFB8B5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A48E-477E-9FCE-B92B8E83D116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BCF0CF30-8EA3-4FC7-8674-12E00C187E4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A48E-477E-9FCE-B92B8E83D1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'Range-450km'!$E$119:$N$119</c:f>
              <c:numCache>
                <c:formatCode>General</c:formatCode>
                <c:ptCount val="10"/>
                <c:pt idx="0">
                  <c:v>0.69910383656264963</c:v>
                </c:pt>
                <c:pt idx="1">
                  <c:v>1.6846058915987157</c:v>
                </c:pt>
                <c:pt idx="3">
                  <c:v>1.0265896384356157</c:v>
                </c:pt>
                <c:pt idx="4">
                  <c:v>0.76192264837584367</c:v>
                </c:pt>
                <c:pt idx="5">
                  <c:v>1.1847454007607157</c:v>
                </c:pt>
                <c:pt idx="7">
                  <c:v>2.6911476607931974</c:v>
                </c:pt>
                <c:pt idx="8">
                  <c:v>1.1279618195030283</c:v>
                </c:pt>
                <c:pt idx="9">
                  <c:v>1.5379634855568873</c:v>
                </c:pt>
              </c:numCache>
            </c:numRef>
          </c:xVal>
          <c:yVal>
            <c:numRef>
              <c:f>'Range-450km'!$E$120:$N$120</c:f>
              <c:numCache>
                <c:formatCode>General</c:formatCode>
                <c:ptCount val="10"/>
                <c:pt idx="0">
                  <c:v>0.3391936286049505</c:v>
                </c:pt>
                <c:pt idx="1">
                  <c:v>2.0087468668097155</c:v>
                </c:pt>
                <c:pt idx="3">
                  <c:v>0.74944351488344141</c:v>
                </c:pt>
                <c:pt idx="4">
                  <c:v>0.29690215964629918</c:v>
                </c:pt>
                <c:pt idx="5">
                  <c:v>0.99869767093483264</c:v>
                </c:pt>
                <c:pt idx="7">
                  <c:v>1.4610261526010737</c:v>
                </c:pt>
                <c:pt idx="8">
                  <c:v>1.087887807924421</c:v>
                </c:pt>
                <c:pt idx="9">
                  <c:v>1.1135290274041614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'Range-450km'!$E$5:$N$5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A48E-477E-9FCE-B92B8E83D116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61136560"/>
        <c:axId val="361136952"/>
      </c:scatterChart>
      <c:valAx>
        <c:axId val="361136560"/>
        <c:scaling>
          <c:orientation val="minMax"/>
          <c:max val="2.4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6952"/>
        <c:crosses val="autoZero"/>
        <c:crossBetween val="midCat"/>
        <c:majorUnit val="0.2"/>
      </c:valAx>
      <c:valAx>
        <c:axId val="36113695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65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3-474C-9E90-3BDB3061527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3-474C-9E90-3BDB3061527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3-474C-9E90-3BDB306152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13-474C-9E90-3BDB3061527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13-474C-9E90-3BDB3061527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13-474C-9E90-3BDB3061527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13-474C-9E90-3BDB3061527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513-474C-9E90-3BDB30615279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Base!$E$111:$N$111</c:f>
              <c:numCache>
                <c:formatCode>General</c:formatCode>
                <c:ptCount val="10"/>
                <c:pt idx="0">
                  <c:v>0.1612850016496655</c:v>
                </c:pt>
                <c:pt idx="1">
                  <c:v>1.0038247503059765</c:v>
                </c:pt>
                <c:pt idx="3">
                  <c:v>0.34290497768025202</c:v>
                </c:pt>
                <c:pt idx="4">
                  <c:v>0.13782726013367347</c:v>
                </c:pt>
                <c:pt idx="5">
                  <c:v>0.49011036433265459</c:v>
                </c:pt>
                <c:pt idx="7">
                  <c:v>0.73592338662173273</c:v>
                </c:pt>
                <c:pt idx="8">
                  <c:v>0.52049434911919812</c:v>
                </c:pt>
                <c:pt idx="9">
                  <c:v>0.54606610275271916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3-474C-9E90-3BDB3061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7457296"/>
        <c:axId val="177457688"/>
      </c:barChart>
      <c:catAx>
        <c:axId val="17745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7688"/>
        <c:crosses val="autoZero"/>
        <c:auto val="1"/>
        <c:lblAlgn val="ctr"/>
        <c:lblOffset val="100"/>
        <c:noMultiLvlLbl val="0"/>
      </c:catAx>
      <c:valAx>
        <c:axId val="177457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A-48A2-86E0-F86457E2E787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DA-48A2-86E0-F86457E2E78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DA-48A2-86E0-F86457E2E78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A-48A2-86E0-F86457E2E787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A-48A2-86E0-F86457E2E78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DA-48A2-86E0-F86457E2E78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DA-48A2-86E0-F86457E2E78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DA-48A2-86E0-F86457E2E787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2035'!$E$30:$N$30</c:f>
              <c:numCache>
                <c:formatCode>General</c:formatCode>
                <c:ptCount val="10"/>
                <c:pt idx="0">
                  <c:v>0.22559999999999997</c:v>
                </c:pt>
                <c:pt idx="1">
                  <c:v>0.22559999999999997</c:v>
                </c:pt>
                <c:pt idx="3">
                  <c:v>0.4020453312479999</c:v>
                </c:pt>
                <c:pt idx="4">
                  <c:v>0.50255666405999999</c:v>
                </c:pt>
                <c:pt idx="5">
                  <c:v>0.50255666405999999</c:v>
                </c:pt>
                <c:pt idx="7">
                  <c:v>0.88167835799999994</c:v>
                </c:pt>
                <c:pt idx="8">
                  <c:v>0.5863161080699999</c:v>
                </c:pt>
                <c:pt idx="9">
                  <c:v>0.6700755520799998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DA-48A2-86E0-F86457E2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327168"/>
        <c:axId val="223327560"/>
      </c:barChart>
      <c:catAx>
        <c:axId val="223327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7560"/>
        <c:crosses val="autoZero"/>
        <c:auto val="1"/>
        <c:lblAlgn val="ctr"/>
        <c:lblOffset val="100"/>
        <c:noMultiLvlLbl val="0"/>
      </c:catAx>
      <c:valAx>
        <c:axId val="223327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327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/>
              <a:t>Cost to society for a 7.5 ton truck with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896-404A-B822-C267C584B0B1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896-404A-B822-C267C584B0B1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896-404A-B822-C267C584B0B1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896-404A-B822-C267C584B0B1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96-404A-B822-C267C584B0B1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27E1E48E-BB4D-48B5-8754-8025F5CBD91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896-404A-B822-C267C584B0B1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7762F48D-DA1D-4B2B-A8A4-FB677FF4E4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896-404A-B822-C267C584B0B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96-404A-B822-C267C584B0B1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79809CED-4361-4FB4-87D7-129B2A5672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8896-404A-B822-C267C584B0B1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EA335BE3-ABB5-489A-8827-3E2688C03B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896-404A-B822-C267C584B0B1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DDC69E6D-08D9-4A46-B182-68C60115CD9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896-404A-B822-C267C584B0B1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96-404A-B822-C267C584B0B1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E561318-36C6-4476-BD8E-B220A826D3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896-404A-B822-C267C584B0B1}"/>
                </c:ext>
              </c:extLst>
            </c:dLbl>
            <c:dLbl>
              <c:idx val="8"/>
              <c:layout>
                <c:manualLayout>
                  <c:x val="0.13795620966554431"/>
                  <c:y val="5.880759058564719E-2"/>
                </c:manualLayout>
              </c:layout>
              <c:tx>
                <c:rich>
                  <a:bodyPr/>
                  <a:lstStyle/>
                  <a:p>
                    <a:fld id="{679C146F-1519-4E54-B0CE-5779178A4F8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896-404A-B822-C267C584B0B1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B99226A1-3E33-4791-99D1-5E93260228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8896-404A-B822-C267C584B0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'Range-450km'!$E$38:$N$38</c:f>
              <c:numCache>
                <c:formatCode>General</c:formatCode>
                <c:ptCount val="10"/>
                <c:pt idx="0">
                  <c:v>123.74192486288747</c:v>
                </c:pt>
                <c:pt idx="1">
                  <c:v>185.75701646052349</c:v>
                </c:pt>
                <c:pt idx="3">
                  <c:v>80.454348596789387</c:v>
                </c:pt>
                <c:pt idx="4">
                  <c:v>60.208384620808296</c:v>
                </c:pt>
                <c:pt idx="5">
                  <c:v>79.339988377771078</c:v>
                </c:pt>
                <c:pt idx="7">
                  <c:v>608.69880379073925</c:v>
                </c:pt>
                <c:pt idx="8">
                  <c:v>60.831943599430915</c:v>
                </c:pt>
                <c:pt idx="9">
                  <c:v>16.1699461325457</c:v>
                </c:pt>
              </c:numCache>
            </c:numRef>
          </c:xVal>
          <c:yVal>
            <c:numRef>
              <c:f>'Range-450km'!$E$34:$N$34</c:f>
              <c:numCache>
                <c:formatCode>General</c:formatCode>
                <c:ptCount val="10"/>
                <c:pt idx="0">
                  <c:v>7181.7716113109382</c:v>
                </c:pt>
                <c:pt idx="1">
                  <c:v>15609.833316010378</c:v>
                </c:pt>
                <c:pt idx="3">
                  <c:v>4346.5342299724134</c:v>
                </c:pt>
                <c:pt idx="4">
                  <c:v>3252.7490340793238</c:v>
                </c:pt>
                <c:pt idx="5">
                  <c:v>6667.2259140984106</c:v>
                </c:pt>
                <c:pt idx="7">
                  <c:v>4475.7264984613175</c:v>
                </c:pt>
                <c:pt idx="8">
                  <c:v>5111.9280335656222</c:v>
                </c:pt>
                <c:pt idx="9">
                  <c:v>3849.9871744156426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'Range-450km'!$E$5:$N$5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8896-404A-B822-C267C584B0B1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61137736"/>
        <c:axId val="361138128"/>
      </c:scatterChart>
      <c:valAx>
        <c:axId val="3611377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8128"/>
        <c:crosses val="autoZero"/>
        <c:crossBetween val="midCat"/>
      </c:valAx>
      <c:valAx>
        <c:axId val="3611381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77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'Range-450km'!$B$121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'Range-450km'!$E$121:$N$121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147.69634245603126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7F-4168-BC7B-5BFFD3BF20BB}"/>
            </c:ext>
          </c:extLst>
        </c:ser>
        <c:ser>
          <c:idx val="1"/>
          <c:order val="1"/>
          <c:tx>
            <c:strRef>
              <c:f>'Range-450km'!$B$122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'Range-450km'!$E$122:$N$122</c:f>
              <c:numCache>
                <c:formatCode>General</c:formatCode>
                <c:ptCount val="10"/>
                <c:pt idx="0">
                  <c:v>133.09955131194937</c:v>
                </c:pt>
                <c:pt idx="1">
                  <c:v>576.57547607817912</c:v>
                </c:pt>
                <c:pt idx="3">
                  <c:v>74.824119106623698</c:v>
                </c:pt>
                <c:pt idx="4">
                  <c:v>55.994976289753332</c:v>
                </c:pt>
                <c:pt idx="5">
                  <c:v>246.26521486294567</c:v>
                </c:pt>
                <c:pt idx="7">
                  <c:v>0</c:v>
                </c:pt>
                <c:pt idx="8">
                  <c:v>188.81766896302773</c:v>
                </c:pt>
                <c:pt idx="9">
                  <c:v>179.46823007738681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7F-4168-BC7B-5BFFD3BF20BB}"/>
            </c:ext>
          </c:extLst>
        </c:ser>
        <c:ser>
          <c:idx val="2"/>
          <c:order val="2"/>
          <c:tx>
            <c:strRef>
              <c:f>'Range-450km'!$B$123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'Range-450km'!$E$123:$N$123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1071.9798043309343</c:v>
                </c:pt>
                <c:pt idx="8">
                  <c:v>25.882352941176471</c:v>
                </c:pt>
                <c:pt idx="9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7F-4168-BC7B-5BFFD3BF20BB}"/>
            </c:ext>
          </c:extLst>
        </c:ser>
        <c:ser>
          <c:idx val="3"/>
          <c:order val="3"/>
          <c:tx>
            <c:strRef>
              <c:f>'Range-450km'!$B$124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'Range-450km'!$E$124:$N$124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  <c:pt idx="9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7F-4168-BC7B-5BFFD3BF20BB}"/>
            </c:ext>
          </c:extLst>
        </c:ser>
        <c:ser>
          <c:idx val="4"/>
          <c:order val="4"/>
          <c:tx>
            <c:strRef>
              <c:f>'Range-450km'!$B$125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'Range-450km'!$E$125:$N$125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  <c:pt idx="9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7F-4168-BC7B-5BFFD3BF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38912"/>
        <c:axId val="361139304"/>
      </c:barChart>
      <c:catAx>
        <c:axId val="361138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9304"/>
        <c:crosses val="autoZero"/>
        <c:auto val="1"/>
        <c:lblAlgn val="ctr"/>
        <c:lblOffset val="100"/>
        <c:noMultiLvlLbl val="0"/>
      </c:catAx>
      <c:valAx>
        <c:axId val="3611393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38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'Range-450km'!$B$121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'Range-450km'!$E$127:$N$127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128.80494981630633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0-4A09-9F4C-62BCDA000736}"/>
            </c:ext>
          </c:extLst>
        </c:ser>
        <c:ser>
          <c:idx val="1"/>
          <c:order val="1"/>
          <c:tx>
            <c:strRef>
              <c:f>'Range-450km'!$B$122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'Range-450km'!$E$128:$N$128</c:f>
              <c:numCache>
                <c:formatCode>General</c:formatCode>
                <c:ptCount val="10"/>
                <c:pt idx="0">
                  <c:v>76.321343398543533</c:v>
                </c:pt>
                <c:pt idx="1">
                  <c:v>827.62030059068775</c:v>
                </c:pt>
                <c:pt idx="3">
                  <c:v>50.354146592372771</c:v>
                </c:pt>
                <c:pt idx="4">
                  <c:v>37.682758957880964</c:v>
                </c:pt>
                <c:pt idx="5">
                  <c:v>353.49073903772103</c:v>
                </c:pt>
                <c:pt idx="7">
                  <c:v>0</c:v>
                </c:pt>
                <c:pt idx="8">
                  <c:v>271.0301468368819</c:v>
                </c:pt>
                <c:pt idx="9">
                  <c:v>257.60989963261267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0-4A09-9F4C-62BCDA000736}"/>
            </c:ext>
          </c:extLst>
        </c:ser>
        <c:ser>
          <c:idx val="2"/>
          <c:order val="2"/>
          <c:tx>
            <c:strRef>
              <c:f>'Range-450km'!$B$123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'Range-450km'!$E$129:$N$129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607.45522245419613</c:v>
                </c:pt>
                <c:pt idx="8">
                  <c:v>14.666666666666668</c:v>
                </c:pt>
                <c:pt idx="9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0-4A09-9F4C-62BCDA000736}"/>
            </c:ext>
          </c:extLst>
        </c:ser>
        <c:ser>
          <c:idx val="3"/>
          <c:order val="3"/>
          <c:tx>
            <c:strRef>
              <c:f>'Range-450km'!$B$124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'Range-450km'!$E$130:$N$130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80-4A09-9F4C-62BCDA000736}"/>
            </c:ext>
          </c:extLst>
        </c:ser>
        <c:ser>
          <c:idx val="4"/>
          <c:order val="4"/>
          <c:tx>
            <c:strRef>
              <c:f>'Range-450km'!$B$125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'Range-450km'!$E$5:$N$5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'Range-450km'!$E$131:$N$131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C80-4A09-9F4C-62BCDA0007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61140088"/>
        <c:axId val="361140480"/>
      </c:barChart>
      <c:catAx>
        <c:axId val="361140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40480"/>
        <c:crosses val="autoZero"/>
        <c:auto val="1"/>
        <c:lblAlgn val="ctr"/>
        <c:lblOffset val="100"/>
        <c:noMultiLvlLbl val="0"/>
      </c:catAx>
      <c:valAx>
        <c:axId val="36114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40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'Range-Extenders'!$B$20:$B$36</c:f>
              <c:strCache>
                <c:ptCount val="17"/>
                <c:pt idx="0">
                  <c:v>FPEG-RE (25kW)</c:v>
                </c:pt>
                <c:pt idx="1">
                  <c:v>High-speed FPEG-RE (50kW)</c:v>
                </c:pt>
                <c:pt idx="2">
                  <c:v>US DoE Fuel Cell Target 2020 (80kW)</c:v>
                </c:pt>
                <c:pt idx="4">
                  <c:v>Mahle-RE (30kW)</c:v>
                </c:pt>
                <c:pt idx="5">
                  <c:v>FEV - Rotary (18kW)</c:v>
                </c:pt>
                <c:pt idx="6">
                  <c:v>AVL - Rotary (15kW)</c:v>
                </c:pt>
                <c:pt idx="7">
                  <c:v>Ford- 2.0GDI</c:v>
                </c:pt>
                <c:pt idx="8">
                  <c:v>Ford 2000cc-GTDI EcoBoost</c:v>
                </c:pt>
                <c:pt idx="9">
                  <c:v>LOTUS FAGOR-NA (35kW)</c:v>
                </c:pt>
                <c:pt idx="10">
                  <c:v>LOTUS FAGOR-TC (50kW)</c:v>
                </c:pt>
                <c:pt idx="11">
                  <c:v>CAT genset (5kW)</c:v>
                </c:pt>
                <c:pt idx="12">
                  <c:v>Honda genset (5kW)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ED7D3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8052-456C-960C-7EFC7F10F50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ED7D31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8052-456C-960C-7EFC7F10F50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rgbClr val="70AD47"/>
                </a:solidFill>
                <a:ln w="104775">
                  <a:solidFill>
                    <a:srgbClr val="70AD47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8052-456C-960C-7EFC7F10F50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4472C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052-456C-960C-7EFC7F10F50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052-456C-960C-7EFC7F10F50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C00000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8052-456C-960C-7EFC7F10F50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rgbClr val="4472C4"/>
                </a:solidFill>
                <a:ln w="104775">
                  <a:solidFill>
                    <a:srgbClr val="4472C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6-8052-456C-960C-7EFC7F10F50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rgbClr val="4472C4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7-8052-456C-960C-7EFC7F10F50F}"/>
              </c:ext>
            </c:extLst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2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3DAF67DD-848C-490B-B6BC-8DAC18C19489}" type="CELLRANGE">
                      <a:rPr lang="en-US"/>
                      <a:pPr>
                        <a:defRPr sz="1600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8052-456C-960C-7EFC7F10F50F}"/>
                </c:ext>
              </c:extLst>
            </c:dLbl>
            <c:dLbl>
              <c:idx val="1"/>
              <c:layout>
                <c:manualLayout>
                  <c:x val="-8.1921059598377172E-2"/>
                  <c:y val="-4.021524732377106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2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502D45E0-9D00-4456-BF22-7C04CFB6A308}" type="CELLRANGE">
                      <a:rPr lang="en-US">
                        <a:solidFill>
                          <a:schemeClr val="accent2"/>
                        </a:solidFill>
                      </a:rPr>
                      <a:pPr>
                        <a:defRPr sz="1600">
                          <a:solidFill>
                            <a:schemeClr val="accent2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2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8052-456C-960C-7EFC7F10F50F}"/>
                </c:ext>
              </c:extLst>
            </c:dLbl>
            <c:dLbl>
              <c:idx val="2"/>
              <c:layout>
                <c:manualLayout>
                  <c:x val="5.4614039732251381E-2"/>
                  <c:y val="2.298014132786909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6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E033D0AC-651F-424A-97F2-96F54B587657}" type="CELLRANGE">
                      <a:rPr lang="en-US">
                        <a:solidFill>
                          <a:schemeClr val="accent6"/>
                        </a:solidFill>
                      </a:rPr>
                      <a:pPr>
                        <a:defRPr sz="1600">
                          <a:solidFill>
                            <a:schemeClr val="accent6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6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8052-456C-960C-7EFC7F10F50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52-456C-960C-7EFC7F10F50F}"/>
                </c:ext>
              </c:extLst>
            </c:dLbl>
            <c:dLbl>
              <c:idx val="4"/>
              <c:layout>
                <c:manualLayout>
                  <c:x val="4.6080596024087185E-2"/>
                  <c:y val="3.83002355464486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5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D20C3B6F-A264-417C-81C7-2C13C465A950}" type="CELLRANGE">
                      <a:rPr lang="en-US"/>
                      <a:pPr>
                        <a:defRPr sz="1600">
                          <a:solidFill>
                            <a:schemeClr val="accent5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5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8052-456C-960C-7EFC7F10F50F}"/>
                </c:ext>
              </c:extLst>
            </c:dLbl>
            <c:dLbl>
              <c:idx val="5"/>
              <c:layout>
                <c:manualLayout>
                  <c:x val="2.218695364122715E-2"/>
                  <c:y val="-3.83002355464486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rgbClr val="C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EF9D4488-175B-427A-8E26-763F3F2B2BBB}" type="CELLRANGE">
                      <a:rPr lang="en-US"/>
                      <a:pPr>
                        <a:defRPr sz="16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rgbClr val="C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8052-456C-960C-7EFC7F10F50F}"/>
                </c:ext>
              </c:extLst>
            </c:dLbl>
            <c:dLbl>
              <c:idx val="6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rgbClr val="C00000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F7075271-F53F-482A-9823-DC303F098832}" type="CELLRANGE">
                      <a:rPr lang="en-GB"/>
                      <a:pPr>
                        <a:defRPr sz="1600">
                          <a:solidFill>
                            <a:srgbClr val="C00000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rgbClr val="C00000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8052-456C-960C-7EFC7F10F50F}"/>
                </c:ext>
              </c:extLst>
            </c:dLbl>
            <c:dLbl>
              <c:idx val="7"/>
              <c:layout>
                <c:manualLayout>
                  <c:x val="-2.3893642382860038E-2"/>
                  <c:y val="-5.745035331967295E-2"/>
                </c:manualLayout>
              </c:layout>
              <c:tx>
                <c:rich>
                  <a:bodyPr/>
                  <a:lstStyle/>
                  <a:p>
                    <a:fld id="{D328656E-46FD-4570-836E-7B7D1BE224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8052-456C-960C-7EFC7F10F50F}"/>
                </c:ext>
              </c:extLst>
            </c:dLbl>
            <c:dLbl>
              <c:idx val="8"/>
              <c:layout>
                <c:manualLayout>
                  <c:x val="1.0240132449797146E-2"/>
                  <c:y val="-2.8725176659836458E-2"/>
                </c:manualLayout>
              </c:layout>
              <c:tx>
                <c:rich>
                  <a:bodyPr/>
                  <a:lstStyle/>
                  <a:p>
                    <a:fld id="{6C22BE54-2B26-4F82-B74B-37D96AB098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8052-456C-960C-7EFC7F10F50F}"/>
                </c:ext>
              </c:extLst>
            </c:dLbl>
            <c:dLbl>
              <c:idx val="9"/>
              <c:layout>
                <c:manualLayout>
                  <c:x val="3.413377483265715E-2"/>
                  <c:y val="-6.1280376874317775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5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DE8833D2-F43A-43E9-B5F4-5617C2982F40}" type="CELLRANGE">
                      <a:rPr lang="en-US">
                        <a:solidFill>
                          <a:schemeClr val="accent5"/>
                        </a:solidFill>
                      </a:rPr>
                      <a:pPr>
                        <a:defRPr sz="1600">
                          <a:solidFill>
                            <a:schemeClr val="accent5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5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8052-456C-960C-7EFC7F10F50F}"/>
                </c:ext>
              </c:extLst>
            </c:dLbl>
            <c:dLbl>
              <c:idx val="10"/>
              <c:layout>
                <c:manualLayout>
                  <c:x val="2.0480264899594262E-2"/>
                  <c:y val="-5.553534154235052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accent5"/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DD6220A6-CAC4-4BF3-8545-965600D3CC89}" type="CELLRANGE">
                      <a:rPr lang="en-US">
                        <a:solidFill>
                          <a:schemeClr val="accent5"/>
                        </a:solidFill>
                      </a:rPr>
                      <a:pPr>
                        <a:defRPr sz="1600">
                          <a:solidFill>
                            <a:schemeClr val="accent5"/>
                          </a:solidFill>
                        </a:defRPr>
                      </a:pPr>
                      <a:t>[CELLRANGE]</a:t>
                    </a:fld>
                    <a:endParaRPr lang="en-GB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accent5"/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8052-456C-960C-7EFC7F10F50F}"/>
                </c:ext>
              </c:extLst>
            </c:dLbl>
            <c:dLbl>
              <c:idx val="11"/>
              <c:layout>
                <c:manualLayout>
                  <c:x val="4.778728476571998E-2"/>
                  <c:y val="3.83002355464486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600" b="0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Arial Narrow" panose="020B0606020202030204" pitchFamily="34" charset="0"/>
                        <a:ea typeface="+mn-ea"/>
                        <a:cs typeface="+mn-cs"/>
                      </a:defRPr>
                    </a:pPr>
                    <a:fld id="{F6B989A2-4C47-43D3-8E6B-9655E6762C1B}" type="CELLRANGE">
                      <a:rPr lang="en-US"/>
                      <a:pPr>
                        <a:defRPr sz="1600"/>
                      </a:pPr>
                      <a:t>[CELLRANGE]</a:t>
                    </a:fld>
                    <a:endParaRPr lang="en-GB"/>
                  </a:p>
                </c:rich>
              </c:tx>
              <c:spPr>
                <a:solidFill>
                  <a:sysClr val="window" lastClr="FFFFFF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Arial Narrow" panose="020B0606020202030204" pitchFamily="34" charset="0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8052-456C-960C-7EFC7F10F50F}"/>
                </c:ext>
              </c:extLst>
            </c:dLbl>
            <c:dLbl>
              <c:idx val="12"/>
              <c:layout>
                <c:manualLayout>
                  <c:x val="-1.1946821191430004E-2"/>
                  <c:y val="-6.1280376874317914E-2"/>
                </c:manualLayout>
              </c:layout>
              <c:tx>
                <c:rich>
                  <a:bodyPr/>
                  <a:lstStyle/>
                  <a:p>
                    <a:fld id="{3C09C0ED-12F2-44CE-AD95-97C88EF07BB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8052-456C-960C-7EFC7F10F50F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052-456C-960C-7EFC7F10F50F}"/>
                </c:ext>
              </c:extLst>
            </c:dLbl>
            <c:dLbl>
              <c:idx val="14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52-456C-960C-7EFC7F10F50F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52-456C-960C-7EFC7F10F50F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52-456C-960C-7EFC7F10F5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'Range-Extenders'!$G$20:$G$36</c:f>
              <c:numCache>
                <c:formatCode>General</c:formatCode>
                <c:ptCount val="17"/>
                <c:pt idx="0">
                  <c:v>2.436548223350254</c:v>
                </c:pt>
                <c:pt idx="1">
                  <c:v>4.873096446700508</c:v>
                </c:pt>
                <c:pt idx="2">
                  <c:v>0.65</c:v>
                </c:pt>
                <c:pt idx="4">
                  <c:v>0.45849551848140413</c:v>
                </c:pt>
                <c:pt idx="5">
                  <c:v>0.40279720279720282</c:v>
                </c:pt>
                <c:pt idx="6">
                  <c:v>7.8092461474385685E-2</c:v>
                </c:pt>
                <c:pt idx="7">
                  <c:v>0.4764020716023879</c:v>
                </c:pt>
                <c:pt idx="8">
                  <c:v>0.70679323737731314</c:v>
                </c:pt>
                <c:pt idx="9">
                  <c:v>0.27476032068454576</c:v>
                </c:pt>
                <c:pt idx="10">
                  <c:v>0.39251474383506535</c:v>
                </c:pt>
                <c:pt idx="11">
                  <c:v>1.2810662406557748E-2</c:v>
                </c:pt>
                <c:pt idx="12">
                  <c:v>2.9168465388698973E-2</c:v>
                </c:pt>
              </c:numCache>
            </c:numRef>
          </c:xVal>
          <c:yVal>
            <c:numRef>
              <c:f>'Range-Extenders'!$H$20:$H$36</c:f>
              <c:numCache>
                <c:formatCode>General</c:formatCode>
                <c:ptCount val="17"/>
                <c:pt idx="0">
                  <c:v>0.53333333333333333</c:v>
                </c:pt>
                <c:pt idx="1">
                  <c:v>1.0666666666666667</c:v>
                </c:pt>
                <c:pt idx="2">
                  <c:v>0.65</c:v>
                </c:pt>
                <c:pt idx="4">
                  <c:v>0.42857142857142855</c:v>
                </c:pt>
                <c:pt idx="5">
                  <c:v>0.2857142857142857</c:v>
                </c:pt>
                <c:pt idx="6">
                  <c:v>0.51724137931034486</c:v>
                </c:pt>
                <c:pt idx="7">
                  <c:v>1.0382978723404255</c:v>
                </c:pt>
                <c:pt idx="8">
                  <c:v>1.2928571428571429</c:v>
                </c:pt>
                <c:pt idx="9">
                  <c:v>0.68894513130743051</c:v>
                </c:pt>
                <c:pt idx="10">
                  <c:v>0.86118141413428806</c:v>
                </c:pt>
                <c:pt idx="11">
                  <c:v>0.05</c:v>
                </c:pt>
                <c:pt idx="12">
                  <c:v>5.6818181818181816E-2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'Range-Extenders'!$B$20:$B$32</c15:f>
                <c15:dlblRangeCache>
                  <c:ptCount val="13"/>
                  <c:pt idx="0">
                    <c:v>FPEG-RE (25kW)</c:v>
                  </c:pt>
                  <c:pt idx="1">
                    <c:v>High-speed FPEG-RE (50kW)</c:v>
                  </c:pt>
                  <c:pt idx="2">
                    <c:v>US DoE Fuel Cell Target 2020 (80kW)</c:v>
                  </c:pt>
                  <c:pt idx="4">
                    <c:v>Mahle-RE (30kW)</c:v>
                  </c:pt>
                  <c:pt idx="5">
                    <c:v>FEV - Rotary (18kW)</c:v>
                  </c:pt>
                  <c:pt idx="6">
                    <c:v>AVL - Rotary (15kW)</c:v>
                  </c:pt>
                  <c:pt idx="7">
                    <c:v>Ford- 2.0GDI</c:v>
                  </c:pt>
                  <c:pt idx="8">
                    <c:v>Ford 2000cc-GTDI EcoBoost</c:v>
                  </c:pt>
                  <c:pt idx="9">
                    <c:v>LOTUS FAGOR-NA (35kW)</c:v>
                  </c:pt>
                  <c:pt idx="10">
                    <c:v>LOTUS FAGOR-TC (50kW)</c:v>
                  </c:pt>
                  <c:pt idx="11">
                    <c:v>CAT genset (5kW)</c:v>
                  </c:pt>
                  <c:pt idx="12">
                    <c:v>Honda genset (5kW)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1-8052-456C-960C-7EFC7F10F50F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361141264"/>
        <c:axId val="361141656"/>
      </c:scatterChart>
      <c:valAx>
        <c:axId val="361141264"/>
        <c:scaling>
          <c:orientation val="minMax"/>
          <c:max val="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2400"/>
                  <a:t>Volumetric Power Density [kW/litre]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41656"/>
        <c:crosses val="autoZero"/>
        <c:crossBetween val="midCat"/>
      </c:valAx>
      <c:valAx>
        <c:axId val="361141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2400" b="0" i="0" baseline="0">
                    <a:effectLst/>
                  </a:rPr>
                  <a:t>Gravimetric Power Density [kW/kg]</a:t>
                </a:r>
                <a:endParaRPr lang="en-GB" sz="24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36114126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E8-461B-9B4F-13C836A1D2F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E8-461B-9B4F-13C836A1D2F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E8-461B-9B4F-13C836A1D2F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E8-461B-9B4F-13C836A1D2F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E8-461B-9B4F-13C836A1D2F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E8-461B-9B4F-13C836A1D2F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E8-461B-9B4F-13C836A1D2F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AE8-461B-9B4F-13C836A1D2F1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2035'!$E$37:$N$37</c:f>
              <c:numCache>
                <c:formatCode>General</c:formatCode>
                <c:ptCount val="10"/>
                <c:pt idx="0">
                  <c:v>0.68336446907067494</c:v>
                </c:pt>
                <c:pt idx="1">
                  <c:v>0.33276201403704403</c:v>
                </c:pt>
                <c:pt idx="3">
                  <c:v>1.2330270044508784</c:v>
                </c:pt>
                <c:pt idx="4">
                  <c:v>1.5600973313813329</c:v>
                </c:pt>
                <c:pt idx="5">
                  <c:v>0.77068317730118929</c:v>
                </c:pt>
                <c:pt idx="7">
                  <c:v>1.1789287316750034</c:v>
                </c:pt>
                <c:pt idx="8">
                  <c:v>0.89904569022870895</c:v>
                </c:pt>
                <c:pt idx="9">
                  <c:v>1.2752196287408002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E8-461B-9B4F-13C836A1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920848"/>
        <c:axId val="223921240"/>
      </c:barChart>
      <c:catAx>
        <c:axId val="22392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1240"/>
        <c:crosses val="autoZero"/>
        <c:auto val="1"/>
        <c:lblAlgn val="ctr"/>
        <c:lblOffset val="100"/>
        <c:noMultiLvlLbl val="0"/>
      </c:catAx>
      <c:valAx>
        <c:axId val="223921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0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7-4A99-A5BC-50CCAB7EAA6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7-4A99-A5BC-50CCAB7EAA6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7-4A99-A5BC-50CCAB7EAA6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7-4A99-A5BC-50CCAB7EAA6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7-4A99-A5BC-50CCAB7EAA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E7-4A99-A5BC-50CCAB7EAA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E7-4A99-A5BC-50CCAB7EAA6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E7-4A99-A5BC-50CCAB7EAA60}"/>
              </c:ext>
            </c:extLst>
          </c:dPt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2035'!$E$38:$N$38</c:f>
              <c:numCache>
                <c:formatCode>General</c:formatCode>
                <c:ptCount val="10"/>
                <c:pt idx="0">
                  <c:v>90.768474489159672</c:v>
                </c:pt>
                <c:pt idx="1">
                  <c:v>128.74055307063489</c:v>
                </c:pt>
                <c:pt idx="3">
                  <c:v>54.042568776438586</c:v>
                </c:pt>
                <c:pt idx="4">
                  <c:v>42.712685517026173</c:v>
                </c:pt>
                <c:pt idx="5">
                  <c:v>55.586999936921167</c:v>
                </c:pt>
                <c:pt idx="7">
                  <c:v>136.49669139496714</c:v>
                </c:pt>
                <c:pt idx="8">
                  <c:v>47.65048783797554</c:v>
                </c:pt>
                <c:pt idx="9">
                  <c:v>11.85677162054016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E7-4A99-A5BC-50CCAB7E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922024"/>
        <c:axId val="223922416"/>
      </c:barChart>
      <c:catAx>
        <c:axId val="223922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2416"/>
        <c:crosses val="autoZero"/>
        <c:auto val="1"/>
        <c:lblAlgn val="ctr"/>
        <c:lblOffset val="100"/>
        <c:noMultiLvlLbl val="0"/>
      </c:catAx>
      <c:valAx>
        <c:axId val="22392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2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59D-4E78-A196-5A7B388ED0DE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59D-4E78-A196-5A7B388ED0DE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59D-4E78-A196-5A7B388ED0D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59D-4E78-A196-5A7B388ED0DE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9D-4E78-A196-5A7B388ED0DE}"/>
              </c:ext>
            </c:extLst>
          </c:dPt>
          <c:dLbls>
            <c:dLbl>
              <c:idx val="0"/>
              <c:layout>
                <c:manualLayout>
                  <c:x val="-1.312749090509025E-3"/>
                  <c:y val="5.3206455122653346E-2"/>
                </c:manualLayout>
              </c:layout>
              <c:tx>
                <c:rich>
                  <a:bodyPr/>
                  <a:lstStyle/>
                  <a:p>
                    <a:fld id="{D78EDB6C-1B74-4D6B-9AD8-C27EAC21343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59D-4E78-A196-5A7B388ED0DE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894280DB-2691-466F-AF46-19DA495B3E6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59D-4E78-A196-5A7B388ED0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9D-4E78-A196-5A7B388ED0DE}"/>
                </c:ext>
              </c:extLst>
            </c:dLbl>
            <c:dLbl>
              <c:idx val="3"/>
              <c:layout>
                <c:manualLayout>
                  <c:x val="-0.1753416986908683"/>
                  <c:y val="-7.5880762045996364E-2"/>
                </c:manualLayout>
              </c:layout>
              <c:tx>
                <c:rich>
                  <a:bodyPr/>
                  <a:lstStyle/>
                  <a:p>
                    <a:fld id="{94E083B9-A2A9-47DF-B8D2-F4E0BF87A19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48613323045067"/>
                      <c:h val="8.224533564839364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59D-4E78-A196-5A7B388ED0DE}"/>
                </c:ext>
              </c:extLst>
            </c:dLbl>
            <c:dLbl>
              <c:idx val="4"/>
              <c:layout>
                <c:manualLayout>
                  <c:x val="-0.1468844128594545"/>
                  <c:y val="-8.7064959010945048E-2"/>
                </c:manualLayout>
              </c:layout>
              <c:tx>
                <c:rich>
                  <a:bodyPr/>
                  <a:lstStyle/>
                  <a:p>
                    <a:fld id="{C7CCA0A1-F8A2-49D1-B456-75169D46BA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59D-4E78-A196-5A7B388ED0DE}"/>
                </c:ext>
              </c:extLst>
            </c:dLbl>
            <c:dLbl>
              <c:idx val="5"/>
              <c:layout>
                <c:manualLayout>
                  <c:x val="4.999473528714464E-2"/>
                  <c:y val="5.6910571534497219E-3"/>
                </c:manualLayout>
              </c:layout>
              <c:tx>
                <c:rich>
                  <a:bodyPr/>
                  <a:lstStyle/>
                  <a:p>
                    <a:fld id="{CA122A45-C06B-48B4-B5B1-101BCB0B460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59D-4E78-A196-5A7B388ED0D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9D-4E78-A196-5A7B388ED0DE}"/>
                </c:ext>
              </c:extLst>
            </c:dLbl>
            <c:dLbl>
              <c:idx val="7"/>
              <c:layout>
                <c:manualLayout>
                  <c:x val="4.9742324916023463E-2"/>
                  <c:y val="4.1734419125297961E-2"/>
                </c:manualLayout>
              </c:layout>
              <c:tx>
                <c:rich>
                  <a:bodyPr/>
                  <a:lstStyle/>
                  <a:p>
                    <a:fld id="{024E2277-B86C-4695-8B61-A09FF1D8EFE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59D-4E78-A196-5A7B388ED0DE}"/>
                </c:ext>
              </c:extLst>
            </c:dLbl>
            <c:dLbl>
              <c:idx val="8"/>
              <c:layout>
                <c:manualLayout>
                  <c:x val="1.8917061340830248E-2"/>
                  <c:y val="-7.3983742994846377E-2"/>
                </c:manualLayout>
              </c:layout>
              <c:tx>
                <c:rich>
                  <a:bodyPr/>
                  <a:lstStyle/>
                  <a:p>
                    <a:fld id="{0D4383EF-4E24-483F-BFDC-B37EEF9328D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59D-4E78-A196-5A7B388ED0DE}"/>
                </c:ext>
              </c:extLst>
            </c:dLbl>
            <c:dLbl>
              <c:idx val="9"/>
              <c:layout>
                <c:manualLayout>
                  <c:x val="3.0988785690954167E-2"/>
                  <c:y val="-3.6043361971848237E-2"/>
                </c:manualLayout>
              </c:layout>
              <c:tx>
                <c:rich>
                  <a:bodyPr/>
                  <a:lstStyle/>
                  <a:p>
                    <a:fld id="{EA07EBC2-A470-4514-B651-AC422B92A1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59D-4E78-A196-5A7B388ED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2035'!$E$120:$N$120</c:f>
              <c:numCache>
                <c:formatCode>General</c:formatCode>
                <c:ptCount val="10"/>
                <c:pt idx="0">
                  <c:v>0.57995563646408121</c:v>
                </c:pt>
                <c:pt idx="1">
                  <c:v>1.2509960478363586</c:v>
                </c:pt>
                <c:pt idx="3">
                  <c:v>0.64703103000687201</c:v>
                </c:pt>
                <c:pt idx="4">
                  <c:v>0.46318184074590429</c:v>
                </c:pt>
                <c:pt idx="5">
                  <c:v>0.64621405046083724</c:v>
                </c:pt>
                <c:pt idx="7">
                  <c:v>0.62713683817063648</c:v>
                </c:pt>
                <c:pt idx="8">
                  <c:v>0.64764998534700957</c:v>
                </c:pt>
                <c:pt idx="9">
                  <c:v>0.90462674756825412</c:v>
                </c:pt>
              </c:numCache>
            </c:numRef>
          </c:xVal>
          <c:yVal>
            <c:numRef>
              <c:f>'Base 2035'!$E$121:$N$121</c:f>
              <c:numCache>
                <c:formatCode>General</c:formatCode>
                <c:ptCount val="10"/>
                <c:pt idx="0">
                  <c:v>0.27704053948582974</c:v>
                </c:pt>
                <c:pt idx="1">
                  <c:v>1.4272751639529273</c:v>
                </c:pt>
                <c:pt idx="3">
                  <c:v>0.53379383667288849</c:v>
                </c:pt>
                <c:pt idx="4">
                  <c:v>0.18591032199097998</c:v>
                </c:pt>
                <c:pt idx="5">
                  <c:v>0.45804634468246386</c:v>
                </c:pt>
                <c:pt idx="7">
                  <c:v>0.35382240623722971</c:v>
                </c:pt>
                <c:pt idx="8">
                  <c:v>0.66405445216847769</c:v>
                </c:pt>
                <c:pt idx="9">
                  <c:v>0.53842024969908753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2035'!$E$5:$N$5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59D-4E78-A196-5A7B388ED0DE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3923200"/>
        <c:axId val="223923592"/>
      </c:scatterChart>
      <c:valAx>
        <c:axId val="223923200"/>
        <c:scaling>
          <c:orientation val="minMax"/>
          <c:max val="2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3592"/>
        <c:crosses val="autoZero"/>
        <c:crossBetween val="midCat"/>
        <c:majorUnit val="0.2"/>
      </c:valAx>
      <c:valAx>
        <c:axId val="22392359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32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EE3-4840-B3C6-C053F798756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EE3-4840-B3C6-C053F798756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EE3-4840-B3C6-C053F798756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EE3-4840-B3C6-C053F798756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E3-4840-B3C6-C053F798756F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B1E26448-F132-4A55-80B6-E8330E2FB0D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EE3-4840-B3C6-C053F798756F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99E3452E-D671-47C1-8D1C-6C00A5539EF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EE3-4840-B3C6-C053F79875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E3-4840-B3C6-C053F798756F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F0C524AF-3C50-403B-97A8-41C6521FD8A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EE3-4840-B3C6-C053F798756F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A275BF60-20E4-4BB0-A38D-92E14B6B224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EE3-4840-B3C6-C053F798756F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AC6F0EEB-3E66-4237-93D5-CDC8AB8FEA3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EE3-4840-B3C6-C053F79875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E3-4840-B3C6-C053F798756F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DD5FB76F-32DD-43E7-B000-F2B006C4A5F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EE3-4840-B3C6-C053F798756F}"/>
                </c:ext>
              </c:extLst>
            </c:dLbl>
            <c:dLbl>
              <c:idx val="8"/>
              <c:layout>
                <c:manualLayout>
                  <c:x val="-0.17802044545575268"/>
                  <c:y val="-7.9674800148296102E-2"/>
                </c:manualLayout>
              </c:layout>
              <c:tx>
                <c:rich>
                  <a:bodyPr/>
                  <a:lstStyle/>
                  <a:p>
                    <a:fld id="{B7D0F2BC-13DF-40B3-9978-711F4187F01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EE3-4840-B3C6-C053F798756F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28233A42-201C-4FDB-BBEE-0A6686364EF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EE3-4840-B3C6-C053F7987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2035'!$E$38:$N$38</c:f>
              <c:numCache>
                <c:formatCode>General</c:formatCode>
                <c:ptCount val="10"/>
                <c:pt idx="0">
                  <c:v>90.768474489159672</c:v>
                </c:pt>
                <c:pt idx="1">
                  <c:v>128.74055307063489</c:v>
                </c:pt>
                <c:pt idx="3">
                  <c:v>54.042568776438586</c:v>
                </c:pt>
                <c:pt idx="4">
                  <c:v>42.712685517026173</c:v>
                </c:pt>
                <c:pt idx="5">
                  <c:v>55.586999936921167</c:v>
                </c:pt>
                <c:pt idx="7">
                  <c:v>136.49669139496714</c:v>
                </c:pt>
                <c:pt idx="8">
                  <c:v>47.65048783797554</c:v>
                </c:pt>
                <c:pt idx="9">
                  <c:v>11.85677162054016</c:v>
                </c:pt>
              </c:numCache>
            </c:numRef>
          </c:xVal>
          <c:yVal>
            <c:numRef>
              <c:f>'Base 2035'!$E$34:$N$34</c:f>
              <c:numCache>
                <c:formatCode>General</c:formatCode>
                <c:ptCount val="10"/>
                <c:pt idx="0">
                  <c:v>5268.0484323366027</c:v>
                </c:pt>
                <c:pt idx="1">
                  <c:v>10818.533871481923</c:v>
                </c:pt>
                <c:pt idx="3">
                  <c:v>2919.6417491322845</c:v>
                </c:pt>
                <c:pt idx="4">
                  <c:v>2307.5464893044937</c:v>
                </c:pt>
                <c:pt idx="5">
                  <c:v>4671.1764652874926</c:v>
                </c:pt>
                <c:pt idx="7">
                  <c:v>3053.6172571581014</c:v>
                </c:pt>
                <c:pt idx="8">
                  <c:v>4004.2426754601288</c:v>
                </c:pt>
                <c:pt idx="9">
                  <c:v>2823.040862033371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2035'!$E$5:$N$5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FEE3-4840-B3C6-C053F798756F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3924376"/>
        <c:axId val="223924768"/>
      </c:scatterChart>
      <c:valAx>
        <c:axId val="223924376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4768"/>
        <c:crosses val="autoZero"/>
        <c:crossBetween val="midCat"/>
      </c:valAx>
      <c:valAx>
        <c:axId val="223924768"/>
        <c:scaling>
          <c:orientation val="minMax"/>
          <c:max val="1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4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'Base 2035'!$B$122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2035'!$E$122:$N$122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98.956097565438498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1-4F4C-AEC0-F49494DF9C45}"/>
            </c:ext>
          </c:extLst>
        </c:ser>
        <c:ser>
          <c:idx val="1"/>
          <c:order val="1"/>
          <c:tx>
            <c:strRef>
              <c:f>'Base 2035'!$B$123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2035'!$E$123:$N$123</c:f>
              <c:numCache>
                <c:formatCode>General</c:formatCode>
                <c:ptCount val="10"/>
                <c:pt idx="0">
                  <c:v>108.48064309079766</c:v>
                </c:pt>
                <c:pt idx="1">
                  <c:v>444.00084877693638</c:v>
                </c:pt>
                <c:pt idx="3">
                  <c:v>55.845163174761254</c:v>
                </c:pt>
                <c:pt idx="4">
                  <c:v>44.137370712299074</c:v>
                </c:pt>
                <c:pt idx="5">
                  <c:v>135.65347556976559</c:v>
                </c:pt>
                <c:pt idx="7">
                  <c:v>0</c:v>
                </c:pt>
                <c:pt idx="8">
                  <c:v>116.28535979907841</c:v>
                </c:pt>
                <c:pt idx="9">
                  <c:v>103.46470216779156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1-4F4C-AEC0-F49494DF9C45}"/>
            </c:ext>
          </c:extLst>
        </c:ser>
        <c:ser>
          <c:idx val="2"/>
          <c:order val="2"/>
          <c:tx>
            <c:strRef>
              <c:f>'Base 2035'!$B$124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2035'!$E$124:$N$124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6.4705882352941178</c:v>
                </c:pt>
                <c:pt idx="4">
                  <c:v>6.4705882352941178</c:v>
                </c:pt>
                <c:pt idx="5">
                  <c:v>6.4705882352941178</c:v>
                </c:pt>
                <c:pt idx="7">
                  <c:v>230.1464332697154</c:v>
                </c:pt>
                <c:pt idx="8">
                  <c:v>6.4705882352941178</c:v>
                </c:pt>
                <c:pt idx="9">
                  <c:v>6.4705882352941178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1-4F4C-AEC0-F49494DF9C45}"/>
            </c:ext>
          </c:extLst>
        </c:ser>
        <c:ser>
          <c:idx val="3"/>
          <c:order val="3"/>
          <c:tx>
            <c:strRef>
              <c:f>'Base 2035'!$B$125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2035'!$E$125:$N$125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177.77777777777777</c:v>
                </c:pt>
                <c:pt idx="4">
                  <c:v>97.560975609756099</c:v>
                </c:pt>
                <c:pt idx="5">
                  <c:v>97.560975609756099</c:v>
                </c:pt>
                <c:pt idx="7">
                  <c:v>0</c:v>
                </c:pt>
                <c:pt idx="8">
                  <c:v>117.64705882352942</c:v>
                </c:pt>
                <c:pt idx="9">
                  <c:v>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1-4F4C-AEC0-F49494DF9C45}"/>
            </c:ext>
          </c:extLst>
        </c:ser>
        <c:ser>
          <c:idx val="4"/>
          <c:order val="4"/>
          <c:tx>
            <c:strRef>
              <c:f>'Base 2035'!$B$126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2035'!$E$126:$N$126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83.421985815602838</c:v>
                </c:pt>
                <c:pt idx="4">
                  <c:v>83.421985815602838</c:v>
                </c:pt>
                <c:pt idx="5">
                  <c:v>83.421985815602838</c:v>
                </c:pt>
                <c:pt idx="7">
                  <c:v>83.421985815602838</c:v>
                </c:pt>
                <c:pt idx="8">
                  <c:v>83.421985815602838</c:v>
                </c:pt>
                <c:pt idx="9">
                  <c:v>83.421985815602838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1-4F4C-AEC0-F49494DF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925552"/>
        <c:axId val="223925944"/>
      </c:barChart>
      <c:catAx>
        <c:axId val="22392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5944"/>
        <c:crosses val="autoZero"/>
        <c:auto val="1"/>
        <c:lblAlgn val="ctr"/>
        <c:lblOffset val="100"/>
        <c:noMultiLvlLbl val="0"/>
      </c:catAx>
      <c:valAx>
        <c:axId val="223925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'Base 2035'!$B$122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2035'!$E$128:$N$128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63.217866775826941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F-42D4-8107-D06EDD61F70E}"/>
            </c:ext>
          </c:extLst>
        </c:ser>
        <c:ser>
          <c:idx val="1"/>
          <c:order val="1"/>
          <c:tx>
            <c:strRef>
              <c:f>'Base 2035'!$B$123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2035'!$E$129:$N$129</c:f>
              <c:numCache>
                <c:formatCode>General</c:formatCode>
                <c:ptCount val="10"/>
                <c:pt idx="0">
                  <c:v>62.204480269230643</c:v>
                </c:pt>
                <c:pt idx="1">
                  <c:v>637.32179250277943</c:v>
                </c:pt>
                <c:pt idx="3">
                  <c:v>37.581939708101075</c:v>
                </c:pt>
                <c:pt idx="4">
                  <c:v>29.702984299513979</c:v>
                </c:pt>
                <c:pt idx="5">
                  <c:v>165.77099564525591</c:v>
                </c:pt>
                <c:pt idx="7">
                  <c:v>0</c:v>
                </c:pt>
                <c:pt idx="8">
                  <c:v>142.1028085855873</c:v>
                </c:pt>
                <c:pt idx="9">
                  <c:v>126.43573355165388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F-42D4-8107-D06EDD61F70E}"/>
            </c:ext>
          </c:extLst>
        </c:ser>
        <c:ser>
          <c:idx val="2"/>
          <c:order val="2"/>
          <c:tx>
            <c:strRef>
              <c:f>'Base 2035'!$B$124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2035'!$E$130:$N$130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4.0740740740740744</c:v>
                </c:pt>
                <c:pt idx="4">
                  <c:v>4.0740740740740744</c:v>
                </c:pt>
                <c:pt idx="5">
                  <c:v>4.0740740740740744</c:v>
                </c:pt>
                <c:pt idx="7">
                  <c:v>144.90701354019117</c:v>
                </c:pt>
                <c:pt idx="8">
                  <c:v>4.0740740740740744</c:v>
                </c:pt>
                <c:pt idx="9">
                  <c:v>4.0740740740740744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F-42D4-8107-D06EDD61F70E}"/>
            </c:ext>
          </c:extLst>
        </c:ser>
        <c:ser>
          <c:idx val="3"/>
          <c:order val="3"/>
          <c:tx>
            <c:strRef>
              <c:f>'Base 2035'!$B$125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2035'!$E$131:$N$131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193.23671497584542</c:v>
                </c:pt>
                <c:pt idx="4">
                  <c:v>27.173913043478262</c:v>
                </c:pt>
                <c:pt idx="5">
                  <c:v>27.173913043478262</c:v>
                </c:pt>
                <c:pt idx="7">
                  <c:v>0</c:v>
                </c:pt>
                <c:pt idx="8">
                  <c:v>153.84615384615384</c:v>
                </c:pt>
                <c:pt idx="9">
                  <c:v>43.478260869565219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F-42D4-8107-D06EDD61F70E}"/>
            </c:ext>
          </c:extLst>
        </c:ser>
        <c:ser>
          <c:idx val="4"/>
          <c:order val="4"/>
          <c:tx>
            <c:strRef>
              <c:f>'Base 2035'!$B$126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2035'!$E$132:$N$132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32.00418957842367</c:v>
                </c:pt>
                <c:pt idx="4">
                  <c:v>32.00418957842367</c:v>
                </c:pt>
                <c:pt idx="5">
                  <c:v>32.00418957842367</c:v>
                </c:pt>
                <c:pt idx="7">
                  <c:v>32.00418957842367</c:v>
                </c:pt>
                <c:pt idx="8">
                  <c:v>32.00418957842367</c:v>
                </c:pt>
                <c:pt idx="9">
                  <c:v>32.00418957842367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F-42D4-8107-D06EDD61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3926728"/>
        <c:axId val="223927120"/>
      </c:barChart>
      <c:catAx>
        <c:axId val="223926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7120"/>
        <c:crosses val="autoZero"/>
        <c:auto val="1"/>
        <c:lblAlgn val="ctr"/>
        <c:lblOffset val="100"/>
        <c:noMultiLvlLbl val="0"/>
      </c:catAx>
      <c:valAx>
        <c:axId val="22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6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BE0B-450E-9AE9-C7DF49B6EF1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BE0B-450E-9AE9-C7DF49B6EF1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BE0B-450E-9AE9-C7DF49B6EF1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BE0B-450E-9AE9-C7DF49B6EF15}"/>
              </c:ext>
            </c:extLst>
          </c:dPt>
          <c:dLbls>
            <c:dLbl>
              <c:idx val="0"/>
              <c:layout>
                <c:manualLayout>
                  <c:x val="-1.312749090509025E-3"/>
                  <c:y val="5.3206455122653346E-2"/>
                </c:manualLayout>
              </c:layout>
              <c:tx>
                <c:rich>
                  <a:bodyPr/>
                  <a:lstStyle/>
                  <a:p>
                    <a:fld id="{FE2B6AB7-4BFC-4B88-A72D-A82920057FA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BE0B-450E-9AE9-C7DF49B6EF15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5A1566F3-0E8B-4C56-B1C2-AB7EBBD5DB3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BE0B-450E-9AE9-C7DF49B6EF1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E0B-450E-9AE9-C7DF49B6EF15}"/>
                </c:ext>
              </c:extLst>
            </c:dLbl>
            <c:dLbl>
              <c:idx val="3"/>
              <c:layout>
                <c:manualLayout>
                  <c:x val="-0.1753416986908683"/>
                  <c:y val="-7.5880762045996364E-2"/>
                </c:manualLayout>
              </c:layout>
              <c:tx>
                <c:rich>
                  <a:bodyPr/>
                  <a:lstStyle/>
                  <a:p>
                    <a:fld id="{4BB6AA00-9B3E-49AE-889C-4A6200AFAB3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48613323045067"/>
                      <c:h val="8.2245335648393647E-2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BE0B-450E-9AE9-C7DF49B6EF15}"/>
                </c:ext>
              </c:extLst>
            </c:dLbl>
            <c:dLbl>
              <c:idx val="4"/>
              <c:layout>
                <c:manualLayout>
                  <c:x val="-0.1468844128594545"/>
                  <c:y val="-8.7064959010945048E-2"/>
                </c:manualLayout>
              </c:layout>
              <c:tx>
                <c:rich>
                  <a:bodyPr/>
                  <a:lstStyle/>
                  <a:p>
                    <a:fld id="{623093C9-77BF-4ED9-A828-8EA6AE922E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BE0B-450E-9AE9-C7DF49B6EF15}"/>
                </c:ext>
              </c:extLst>
            </c:dLbl>
            <c:dLbl>
              <c:idx val="5"/>
              <c:layout>
                <c:manualLayout>
                  <c:x val="4.999473528714464E-2"/>
                  <c:y val="5.6910571534497219E-3"/>
                </c:manualLayout>
              </c:layout>
              <c:tx>
                <c:rich>
                  <a:bodyPr/>
                  <a:lstStyle/>
                  <a:p>
                    <a:fld id="{C92CE0EF-E4E4-4DE6-9924-CA0D62435E5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BE0B-450E-9AE9-C7DF49B6EF1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E0B-450E-9AE9-C7DF49B6EF15}"/>
                </c:ext>
              </c:extLst>
            </c:dLbl>
            <c:dLbl>
              <c:idx val="7"/>
              <c:layout>
                <c:manualLayout>
                  <c:x val="4.9742324916023463E-2"/>
                  <c:y val="4.1734419125297961E-2"/>
                </c:manualLayout>
              </c:layout>
              <c:tx>
                <c:rich>
                  <a:bodyPr/>
                  <a:lstStyle/>
                  <a:p>
                    <a:fld id="{A76ACB15-4B53-458B-B4FE-B1232ABEE53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BE0B-450E-9AE9-C7DF49B6EF15}"/>
                </c:ext>
              </c:extLst>
            </c:dLbl>
            <c:dLbl>
              <c:idx val="8"/>
              <c:layout>
                <c:manualLayout>
                  <c:x val="1.8917061340830248E-2"/>
                  <c:y val="-7.3983742994846377E-2"/>
                </c:manualLayout>
              </c:layout>
              <c:tx>
                <c:rich>
                  <a:bodyPr/>
                  <a:lstStyle/>
                  <a:p>
                    <a:fld id="{7454EA88-6DEA-4280-B45D-7C99851DCE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BE0B-450E-9AE9-C7DF49B6EF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2035'!$E$120:$M$120</c:f>
              <c:numCache>
                <c:formatCode>General</c:formatCode>
                <c:ptCount val="9"/>
                <c:pt idx="0">
                  <c:v>0.57995563646408121</c:v>
                </c:pt>
                <c:pt idx="1">
                  <c:v>1.2509960478363586</c:v>
                </c:pt>
                <c:pt idx="3">
                  <c:v>0.64703103000687201</c:v>
                </c:pt>
                <c:pt idx="4">
                  <c:v>0.46318184074590429</c:v>
                </c:pt>
                <c:pt idx="5">
                  <c:v>0.64621405046083724</c:v>
                </c:pt>
                <c:pt idx="7">
                  <c:v>0.62713683817063648</c:v>
                </c:pt>
                <c:pt idx="8">
                  <c:v>0.64764998534700957</c:v>
                </c:pt>
              </c:numCache>
            </c:numRef>
          </c:xVal>
          <c:yVal>
            <c:numRef>
              <c:f>'Base 2035'!$E$121:$M$121</c:f>
              <c:numCache>
                <c:formatCode>General</c:formatCode>
                <c:ptCount val="9"/>
                <c:pt idx="0">
                  <c:v>0.27704053948582974</c:v>
                </c:pt>
                <c:pt idx="1">
                  <c:v>1.4272751639529273</c:v>
                </c:pt>
                <c:pt idx="3">
                  <c:v>0.53379383667288849</c:v>
                </c:pt>
                <c:pt idx="4">
                  <c:v>0.18591032199097998</c:v>
                </c:pt>
                <c:pt idx="5">
                  <c:v>0.45804634468246386</c:v>
                </c:pt>
                <c:pt idx="7">
                  <c:v>0.35382240623722971</c:v>
                </c:pt>
                <c:pt idx="8">
                  <c:v>0.66405445216847769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2035'!$E$5:$N$5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BE0B-450E-9AE9-C7DF49B6EF15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3923200"/>
        <c:axId val="223923592"/>
      </c:scatterChart>
      <c:valAx>
        <c:axId val="223923200"/>
        <c:scaling>
          <c:orientation val="minMax"/>
          <c:max val="2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3592"/>
        <c:crosses val="autoZero"/>
        <c:crossBetween val="midCat"/>
        <c:majorUnit val="0.2"/>
      </c:valAx>
      <c:valAx>
        <c:axId val="22392359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320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2035'!$E$5:$N$5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7FB8-4054-8ACC-8284A1D0FD9D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7FB8-4054-8ACC-8284A1D0FD9D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7FB8-4054-8ACC-8284A1D0FD9D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7FB8-4054-8ACC-8284A1D0FD9D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B62F63B9-8DE5-474A-8056-C2D740A94BB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7FB8-4054-8ACC-8284A1D0FD9D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FE4DCEBF-CF2F-4D7C-B867-00F551EF1AC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FB8-4054-8ACC-8284A1D0FD9D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B8-4054-8ACC-8284A1D0FD9D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912DB7BA-437F-4714-A971-9CCDC285CCC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7FB8-4054-8ACC-8284A1D0FD9D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13AC0E7B-954B-4B16-9D58-894ECCFF8FE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7FB8-4054-8ACC-8284A1D0FD9D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65F8533D-11FC-4579-A4D5-D0142EC899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7FB8-4054-8ACC-8284A1D0FD9D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FB8-4054-8ACC-8284A1D0FD9D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CF489F3D-5D4F-4EAE-8D17-499CBD4C769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FB8-4054-8ACC-8284A1D0FD9D}"/>
                </c:ext>
              </c:extLst>
            </c:dLbl>
            <c:dLbl>
              <c:idx val="8"/>
              <c:layout>
                <c:manualLayout>
                  <c:x val="-0.17802044545575268"/>
                  <c:y val="-7.9674800148296102E-2"/>
                </c:manualLayout>
              </c:layout>
              <c:tx>
                <c:rich>
                  <a:bodyPr/>
                  <a:lstStyle/>
                  <a:p>
                    <a:fld id="{0CC0185E-353E-4ED5-82C2-1286202F1E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7FB8-4054-8ACC-8284A1D0FD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2035'!$E$38:$M$38</c:f>
              <c:numCache>
                <c:formatCode>General</c:formatCode>
                <c:ptCount val="9"/>
                <c:pt idx="0">
                  <c:v>90.768474489159672</c:v>
                </c:pt>
                <c:pt idx="1">
                  <c:v>128.74055307063489</c:v>
                </c:pt>
                <c:pt idx="3">
                  <c:v>54.042568776438586</c:v>
                </c:pt>
                <c:pt idx="4">
                  <c:v>42.712685517026173</c:v>
                </c:pt>
                <c:pt idx="5">
                  <c:v>55.586999936921167</c:v>
                </c:pt>
                <c:pt idx="7">
                  <c:v>136.49669139496714</c:v>
                </c:pt>
                <c:pt idx="8">
                  <c:v>47.65048783797554</c:v>
                </c:pt>
              </c:numCache>
            </c:numRef>
          </c:xVal>
          <c:yVal>
            <c:numRef>
              <c:f>'Base 2035'!$E$34:$M$34</c:f>
              <c:numCache>
                <c:formatCode>General</c:formatCode>
                <c:ptCount val="9"/>
                <c:pt idx="0">
                  <c:v>5268.0484323366027</c:v>
                </c:pt>
                <c:pt idx="1">
                  <c:v>10818.533871481923</c:v>
                </c:pt>
                <c:pt idx="3">
                  <c:v>2919.6417491322845</c:v>
                </c:pt>
                <c:pt idx="4">
                  <c:v>2307.5464893044937</c:v>
                </c:pt>
                <c:pt idx="5">
                  <c:v>4671.1764652874926</c:v>
                </c:pt>
                <c:pt idx="7">
                  <c:v>3053.6172571581014</c:v>
                </c:pt>
                <c:pt idx="8">
                  <c:v>4004.2426754601288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2035'!$E$5:$N$5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7FB8-4054-8ACC-8284A1D0FD9D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3924376"/>
        <c:axId val="223924768"/>
      </c:scatterChart>
      <c:valAx>
        <c:axId val="223924376"/>
        <c:scaling>
          <c:orientation val="minMax"/>
          <c:max val="20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4768"/>
        <c:crosses val="autoZero"/>
        <c:crossBetween val="midCat"/>
      </c:valAx>
      <c:valAx>
        <c:axId val="223924768"/>
        <c:scaling>
          <c:orientation val="minMax"/>
          <c:max val="1400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4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'Base 2035'!$I$154</c:f>
              <c:strCache>
                <c:ptCount val="1"/>
                <c:pt idx="0">
                  <c:v>Current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'Base 2035'!$H$160:$H$163</c:f>
              <c:strCache>
                <c:ptCount val="4"/>
                <c:pt idx="0">
                  <c:v>Gravimetric Density [kg/km]</c:v>
                </c:pt>
                <c:pt idx="1">
                  <c:v>Volumetric Density [L/km]</c:v>
                </c:pt>
                <c:pt idx="2">
                  <c:v>Primary energy usage [kJ/km]</c:v>
                </c:pt>
                <c:pt idx="3">
                  <c:v>CO2 emissions [g/km]</c:v>
                </c:pt>
              </c:strCache>
            </c:strRef>
          </c:cat>
          <c:val>
            <c:numRef>
              <c:f>'Base 2035'!$I$160:$I$163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3-4195-A6C7-8522404E6945}"/>
            </c:ext>
          </c:extLst>
        </c:ser>
        <c:ser>
          <c:idx val="1"/>
          <c:order val="1"/>
          <c:tx>
            <c:strRef>
              <c:f>'Base 2035'!$J$154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'Base 2035'!$H$160:$H$163</c:f>
              <c:strCache>
                <c:ptCount val="4"/>
                <c:pt idx="0">
                  <c:v>Gravimetric Density [kg/km]</c:v>
                </c:pt>
                <c:pt idx="1">
                  <c:v>Volumetric Density [L/km]</c:v>
                </c:pt>
                <c:pt idx="2">
                  <c:v>Primary energy usage [kJ/km]</c:v>
                </c:pt>
                <c:pt idx="3">
                  <c:v>CO2 emissions [g/km]</c:v>
                </c:pt>
              </c:strCache>
            </c:strRef>
          </c:cat>
          <c:val>
            <c:numRef>
              <c:f>'Base 2035'!$J$160:$J$163</c:f>
              <c:numCache>
                <c:formatCode>General</c:formatCode>
                <c:ptCount val="4"/>
                <c:pt idx="0">
                  <c:v>74.162159215100814</c:v>
                </c:pt>
                <c:pt idx="1">
                  <c:v>64.481422470631728</c:v>
                </c:pt>
                <c:pt idx="2">
                  <c:v>80.719567510120498</c:v>
                </c:pt>
                <c:pt idx="3">
                  <c:v>80.71956751012047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73-4195-A6C7-8522404E6945}"/>
            </c:ext>
          </c:extLst>
        </c:ser>
        <c:ser>
          <c:idx val="2"/>
          <c:order val="2"/>
          <c:tx>
            <c:strRef>
              <c:f>'Base 2035'!$K$154</c:f>
              <c:strCache>
                <c:ptCount val="1"/>
                <c:pt idx="0">
                  <c:v>2035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'Base 2035'!$H$160:$H$163</c:f>
              <c:strCache>
                <c:ptCount val="4"/>
                <c:pt idx="0">
                  <c:v>Gravimetric Density [kg/km]</c:v>
                </c:pt>
                <c:pt idx="1">
                  <c:v>Volumetric Density [L/km]</c:v>
                </c:pt>
                <c:pt idx="2">
                  <c:v>Primary energy usage [kJ/km]</c:v>
                </c:pt>
                <c:pt idx="3">
                  <c:v>CO2 emissions [g/km]</c:v>
                </c:pt>
              </c:strCache>
            </c:strRef>
          </c:cat>
          <c:val>
            <c:numRef>
              <c:f>'Base 2035'!$K$160:$K$163</c:f>
              <c:numCache>
                <c:formatCode>General</c:formatCode>
                <c:ptCount val="4"/>
                <c:pt idx="0">
                  <c:v>61.946736506965713</c:v>
                </c:pt>
                <c:pt idx="1">
                  <c:v>49.299915063845852</c:v>
                </c:pt>
                <c:pt idx="2">
                  <c:v>72.978712430485729</c:v>
                </c:pt>
                <c:pt idx="3">
                  <c:v>72.978712430485729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73-4195-A6C7-8522404E6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94232528"/>
        <c:axId val="594231872"/>
      </c:barChart>
      <c:catAx>
        <c:axId val="594232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31872"/>
        <c:crosses val="autoZero"/>
        <c:auto val="1"/>
        <c:lblAlgn val="ctr"/>
        <c:lblOffset val="100"/>
        <c:noMultiLvlLbl val="0"/>
      </c:catAx>
      <c:valAx>
        <c:axId val="5942318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232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8-4CFD-9313-B69D0B143DB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8-4CFD-9313-B69D0B143DB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8-4CFD-9313-B69D0B143DB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8-4CFD-9313-B69D0B143DB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8-4CFD-9313-B69D0B143D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B8-4CFD-9313-B69D0B143DB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B8-4CFD-9313-B69D0B143D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B8-4CFD-9313-B69D0B143DB1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Base!$E$32:$N$32</c:f>
              <c:numCache>
                <c:formatCode>General</c:formatCode>
                <c:ptCount val="10"/>
                <c:pt idx="0">
                  <c:v>832.86821774896862</c:v>
                </c:pt>
                <c:pt idx="1">
                  <c:v>926.58145187145976</c:v>
                </c:pt>
                <c:pt idx="3">
                  <c:v>512.15125730649606</c:v>
                </c:pt>
                <c:pt idx="4">
                  <c:v>383.1706080605818</c:v>
                </c:pt>
                <c:pt idx="5">
                  <c:v>393.79296429825121</c:v>
                </c:pt>
                <c:pt idx="7">
                  <c:v>205.77505212163373</c:v>
                </c:pt>
                <c:pt idx="8">
                  <c:v>301.6730074077006</c:v>
                </c:pt>
                <c:pt idx="9">
                  <c:v>287.30766465326377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B8-4CFD-9313-B69D0B14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7458864"/>
        <c:axId val="177459256"/>
      </c:barChart>
      <c:catAx>
        <c:axId val="177458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9256"/>
        <c:crosses val="autoZero"/>
        <c:auto val="1"/>
        <c:lblAlgn val="ctr"/>
        <c:lblOffset val="100"/>
        <c:noMultiLvlLbl val="0"/>
      </c:catAx>
      <c:valAx>
        <c:axId val="177459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88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Powertrain &amp; Fuel Tank Mass [kg] for 500km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648-480F-B556-2D6FB37DA9B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648-480F-B556-2D6FB37DA9B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648-480F-B556-2D6FB37DA9B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648-480F-B556-2D6FB37DA9B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648-480F-B556-2D6FB37DA9B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648-480F-B556-2D6FB37DA9B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648-480F-B556-2D6FB37DA9BC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648-480F-B556-2D6FB37DA9BC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2025'!$E$111:$N$111</c:f>
              <c:numCache>
                <c:formatCode>General</c:formatCode>
                <c:ptCount val="10"/>
                <c:pt idx="0">
                  <c:v>300.19194599846321</c:v>
                </c:pt>
                <c:pt idx="1">
                  <c:v>669.2950316542665</c:v>
                </c:pt>
                <c:pt idx="3">
                  <c:v>372.18368038566899</c:v>
                </c:pt>
                <c:pt idx="4">
                  <c:v>270.29201102777955</c:v>
                </c:pt>
                <c:pt idx="5">
                  <c:v>399.86538381673557</c:v>
                </c:pt>
                <c:pt idx="7">
                  <c:v>490.55093816863234</c:v>
                </c:pt>
                <c:pt idx="8">
                  <c:v>420.5050577090239</c:v>
                </c:pt>
                <c:pt idx="9">
                  <c:v>541.50611207623274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648-480F-B556-2D6FB37DA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3927904"/>
        <c:axId val="225595088"/>
      </c:barChart>
      <c:catAx>
        <c:axId val="223927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5088"/>
        <c:crosses val="autoZero"/>
        <c:auto val="1"/>
        <c:lblAlgn val="ctr"/>
        <c:lblOffset val="100"/>
        <c:noMultiLvlLbl val="0"/>
      </c:catAx>
      <c:valAx>
        <c:axId val="225595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39279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Volume [m3]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513-474C-9E90-3BDB3061527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513-474C-9E90-3BDB3061527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513-474C-9E90-3BDB3061527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513-474C-9E90-3BDB3061527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513-474C-9E90-3BDB3061527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513-474C-9E90-3BDB3061527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513-474C-9E90-3BDB30615279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513-474C-9E90-3BDB30615279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2025'!$E$112:$N$112</c:f>
              <c:numCache>
                <c:formatCode>General</c:formatCode>
                <c:ptCount val="10"/>
                <c:pt idx="0">
                  <c:v>0.14437720874153454</c:v>
                </c:pt>
                <c:pt idx="1">
                  <c:v>0.7765041002579286</c:v>
                </c:pt>
                <c:pt idx="3">
                  <c:v>0.29014134123999064</c:v>
                </c:pt>
                <c:pt idx="4">
                  <c:v>0.10663795957976538</c:v>
                </c:pt>
                <c:pt idx="5">
                  <c:v>0.30697113885215177</c:v>
                </c:pt>
                <c:pt idx="7">
                  <c:v>0.31111527425743157</c:v>
                </c:pt>
                <c:pt idx="8">
                  <c:v>0.39698001205015648</c:v>
                </c:pt>
                <c:pt idx="9">
                  <c:v>0.35211119068489477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513-474C-9E90-3BDB306152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595872"/>
        <c:axId val="225596264"/>
      </c:barChart>
      <c:catAx>
        <c:axId val="225595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6264"/>
        <c:crosses val="autoZero"/>
        <c:auto val="1"/>
        <c:lblAlgn val="ctr"/>
        <c:lblOffset val="100"/>
        <c:noMultiLvlLbl val="0"/>
      </c:catAx>
      <c:valAx>
        <c:axId val="22559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5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Required energy storage capacity [kWh] for 500 km range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5B8-4CFD-9313-B69D0B143DB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5B8-4CFD-9313-B69D0B143DB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5B8-4CFD-9313-B69D0B143DB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5B8-4CFD-9313-B69D0B143DB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5B8-4CFD-9313-B69D0B143DB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5B8-4CFD-9313-B69D0B143DB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5B8-4CFD-9313-B69D0B143DB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5B8-4CFD-9313-B69D0B143DB1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2025'!$E$32:$N$32</c:f>
              <c:numCache>
                <c:formatCode>General</c:formatCode>
                <c:ptCount val="10"/>
                <c:pt idx="0">
                  <c:v>667.13803166346872</c:v>
                </c:pt>
                <c:pt idx="1">
                  <c:v>699.48812247346007</c:v>
                </c:pt>
                <c:pt idx="3">
                  <c:v>395.77880307445082</c:v>
                </c:pt>
                <c:pt idx="4">
                  <c:v>305.32388117335108</c:v>
                </c:pt>
                <c:pt idx="5">
                  <c:v>310.54180791961107</c:v>
                </c:pt>
                <c:pt idx="7">
                  <c:v>164.16621875712977</c:v>
                </c:pt>
                <c:pt idx="8">
                  <c:v>263.46943505901669</c:v>
                </c:pt>
                <c:pt idx="9">
                  <c:v>231.91350433154176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E5B8-4CFD-9313-B69D0B143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597048"/>
        <c:axId val="225597440"/>
      </c:barChart>
      <c:catAx>
        <c:axId val="225597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7440"/>
        <c:crosses val="autoZero"/>
        <c:auto val="1"/>
        <c:lblAlgn val="ctr"/>
        <c:lblOffset val="100"/>
        <c:noMultiLvlLbl val="0"/>
      </c:catAx>
      <c:valAx>
        <c:axId val="225597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7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5C-48C0-9CD8-ECD9C889412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5C-48C0-9CD8-ECD9C889412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5C-48C0-9CD8-ECD9C88941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5C-48C0-9CD8-ECD9C889412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5C-48C0-9CD8-ECD9C88941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5C-48C0-9CD8-ECD9C88941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5C-48C0-9CD8-ECD9C88941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5C-48C0-9CD8-ECD9C8894121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2025'!$E$116:$N$116</c:f>
              <c:numCache>
                <c:formatCode>General</c:formatCode>
                <c:ptCount val="10"/>
                <c:pt idx="0">
                  <c:v>7400.1919459984629</c:v>
                </c:pt>
                <c:pt idx="1">
                  <c:v>7769.2950316542665</c:v>
                </c:pt>
                <c:pt idx="3">
                  <c:v>7472.1836803856686</c:v>
                </c:pt>
                <c:pt idx="4">
                  <c:v>7370.2920110277792</c:v>
                </c:pt>
                <c:pt idx="5">
                  <c:v>7499.8653838167356</c:v>
                </c:pt>
                <c:pt idx="7">
                  <c:v>7590.5509381686325</c:v>
                </c:pt>
                <c:pt idx="8">
                  <c:v>7520.5050577090242</c:v>
                </c:pt>
                <c:pt idx="9">
                  <c:v>7641.506112076233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5C-48C0-9CD8-ECD9C889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598224"/>
        <c:axId val="225598616"/>
      </c:barChart>
      <c:catAx>
        <c:axId val="22559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8616"/>
        <c:crosses val="autoZero"/>
        <c:auto val="1"/>
        <c:lblAlgn val="ctr"/>
        <c:lblOffset val="100"/>
        <c:noMultiLvlLbl val="0"/>
      </c:catAx>
      <c:valAx>
        <c:axId val="225598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FEA-AA6B-D75FA125BEF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FEA-AA6B-D75FA125BEF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7-4FEA-AA6B-D75FA125BEF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7-4FEA-AA6B-D75FA125BEF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7-4FEA-AA6B-D75FA125BE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F7-4FEA-AA6B-D75FA125BE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FEA-AA6B-D75FA125BE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FEA-AA6B-D75FA125BEF5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2025'!$E$34:$N$34</c:f>
              <c:numCache>
                <c:formatCode>General</c:formatCode>
                <c:ptCount val="10"/>
                <c:pt idx="0">
                  <c:v>5764.0679823179835</c:v>
                </c:pt>
                <c:pt idx="1">
                  <c:v>11885.692668514901</c:v>
                </c:pt>
                <c:pt idx="3">
                  <c:v>3362.5340208933171</c:v>
                </c:pt>
                <c:pt idx="4">
                  <c:v>2594.0296192250953</c:v>
                </c:pt>
                <c:pt idx="5">
                  <c:v>5276.722178792289</c:v>
                </c:pt>
                <c:pt idx="7">
                  <c:v>3203.2086978221578</c:v>
                </c:pt>
                <c:pt idx="8">
                  <c:v>4476.8690590275646</c:v>
                </c:pt>
                <c:pt idx="9">
                  <c:v>3122.4809243351397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F7-4FEA-AA6B-D75FA12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599400"/>
        <c:axId val="225599792"/>
      </c:barChart>
      <c:catAx>
        <c:axId val="225599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9792"/>
        <c:crosses val="autoZero"/>
        <c:auto val="1"/>
        <c:lblAlgn val="ctr"/>
        <c:lblOffset val="100"/>
        <c:noMultiLvlLbl val="0"/>
      </c:catAx>
      <c:valAx>
        <c:axId val="225599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5994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A-48A2-86E0-F86457E2E787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DA-48A2-86E0-F86457E2E78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DA-48A2-86E0-F86457E2E78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A-48A2-86E0-F86457E2E787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A-48A2-86E0-F86457E2E78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DA-48A2-86E0-F86457E2E78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DA-48A2-86E0-F86457E2E78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DA-48A2-86E0-F86457E2E787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2025'!$E$30:$N$30</c:f>
              <c:numCache>
                <c:formatCode>General</c:formatCode>
                <c:ptCount val="10"/>
                <c:pt idx="0">
                  <c:v>0.20680000000000001</c:v>
                </c:pt>
                <c:pt idx="1">
                  <c:v>0.20680000000000001</c:v>
                </c:pt>
                <c:pt idx="3">
                  <c:v>0.35188594006499996</c:v>
                </c:pt>
                <c:pt idx="4">
                  <c:v>0.45008666752499998</c:v>
                </c:pt>
                <c:pt idx="5">
                  <c:v>0.45008666752499998</c:v>
                </c:pt>
                <c:pt idx="7">
                  <c:v>0.86140989000000001</c:v>
                </c:pt>
                <c:pt idx="8">
                  <c:v>0.53192060707499988</c:v>
                </c:pt>
                <c:pt idx="9">
                  <c:v>0.61375454662499995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DA-48A2-86E0-F86457E2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600576"/>
        <c:axId val="225600968"/>
      </c:barChart>
      <c:catAx>
        <c:axId val="225600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600968"/>
        <c:crosses val="autoZero"/>
        <c:auto val="1"/>
        <c:lblAlgn val="ctr"/>
        <c:lblOffset val="100"/>
        <c:noMultiLvlLbl val="0"/>
      </c:catAx>
      <c:valAx>
        <c:axId val="22560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60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E8-461B-9B4F-13C836A1D2F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E8-461B-9B4F-13C836A1D2F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E8-461B-9B4F-13C836A1D2F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E8-461B-9B4F-13C836A1D2F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E8-461B-9B4F-13C836A1D2F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E8-461B-9B4F-13C836A1D2F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E8-461B-9B4F-13C836A1D2F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AE8-461B-9B4F-13C836A1D2F1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2025'!$E$37:$N$37</c:f>
              <c:numCache>
                <c:formatCode>General</c:formatCode>
                <c:ptCount val="10"/>
                <c:pt idx="0">
                  <c:v>0.62455840754233916</c:v>
                </c:pt>
                <c:pt idx="1">
                  <c:v>0.30288492395051286</c:v>
                </c:pt>
                <c:pt idx="3">
                  <c:v>1.0706202815000518</c:v>
                </c:pt>
                <c:pt idx="4">
                  <c:v>1.3878010849689979</c:v>
                </c:pt>
                <c:pt idx="5">
                  <c:v>0.68224117132243145</c:v>
                </c:pt>
                <c:pt idx="7">
                  <c:v>1.1238721730650645</c:v>
                </c:pt>
                <c:pt idx="8">
                  <c:v>0.80413277058951349</c:v>
                </c:pt>
                <c:pt idx="9">
                  <c:v>1.1529284588884527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E8-461B-9B4F-13C836A1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601752"/>
        <c:axId val="225602144"/>
      </c:barChart>
      <c:catAx>
        <c:axId val="225601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602144"/>
        <c:crosses val="autoZero"/>
        <c:auto val="1"/>
        <c:lblAlgn val="ctr"/>
        <c:lblOffset val="100"/>
        <c:noMultiLvlLbl val="0"/>
      </c:catAx>
      <c:valAx>
        <c:axId val="2256021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6017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7-4A99-A5BC-50CCAB7EAA6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7-4A99-A5BC-50CCAB7EAA6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7-4A99-A5BC-50CCAB7EAA6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7-4A99-A5BC-50CCAB7EAA6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7-4A99-A5BC-50CCAB7EAA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E7-4A99-A5BC-50CCAB7EAA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E7-4A99-A5BC-50CCAB7EAA6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E7-4A99-A5BC-50CCAB7EAA60}"/>
              </c:ext>
            </c:extLst>
          </c:dPt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2025'!$E$38:$N$38</c:f>
              <c:numCache>
                <c:formatCode>General</c:formatCode>
                <c:ptCount val="10"/>
                <c:pt idx="0">
                  <c:v>99.314891335338885</c:v>
                </c:pt>
                <c:pt idx="1">
                  <c:v>141.4397427553273</c:v>
                </c:pt>
                <c:pt idx="3">
                  <c:v>62.24050472673531</c:v>
                </c:pt>
                <c:pt idx="4">
                  <c:v>48.01548825185651</c:v>
                </c:pt>
                <c:pt idx="5">
                  <c:v>62.792993927628245</c:v>
                </c:pt>
                <c:pt idx="7">
                  <c:v>143.18342879265043</c:v>
                </c:pt>
                <c:pt idx="8">
                  <c:v>53.274741802428018</c:v>
                </c:pt>
                <c:pt idx="9">
                  <c:v>13.114419882207585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E7-4A99-A5BC-50CCAB7E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7455336"/>
        <c:axId val="225602536"/>
      </c:barChart>
      <c:catAx>
        <c:axId val="17745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602536"/>
        <c:crosses val="autoZero"/>
        <c:auto val="1"/>
        <c:lblAlgn val="ctr"/>
        <c:lblOffset val="100"/>
        <c:noMultiLvlLbl val="0"/>
      </c:catAx>
      <c:valAx>
        <c:axId val="225602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553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59D-4E78-A196-5A7B388ED0DE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59D-4E78-A196-5A7B388ED0DE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59D-4E78-A196-5A7B388ED0D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59D-4E78-A196-5A7B388ED0DE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9D-4E78-A196-5A7B388ED0DE}"/>
              </c:ext>
            </c:extLst>
          </c:dPt>
          <c:dLbls>
            <c:dLbl>
              <c:idx val="0"/>
              <c:layout>
                <c:manualLayout>
                  <c:x val="-0.18405140296192879"/>
                  <c:y val="-4.3541516485991784E-2"/>
                </c:manualLayout>
              </c:layout>
              <c:tx>
                <c:rich>
                  <a:bodyPr/>
                  <a:lstStyle/>
                  <a:p>
                    <a:fld id="{C83ABB5E-1ACC-41C1-9CF7-8A1261FCD06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59D-4E78-A196-5A7B388ED0DE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66BB73BE-97D5-488F-BE52-757C3C0CD78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59D-4E78-A196-5A7B388ED0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9D-4E78-A196-5A7B388ED0DE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18D26117-85A1-44CB-9BF8-34131B377F1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59D-4E78-A196-5A7B388ED0DE}"/>
                </c:ext>
              </c:extLst>
            </c:dLbl>
            <c:dLbl>
              <c:idx val="4"/>
              <c:layout>
                <c:manualLayout>
                  <c:x val="3.9269916785262725E-2"/>
                  <c:y val="1.9168107853449891E-2"/>
                </c:manualLayout>
              </c:layout>
              <c:tx>
                <c:rich>
                  <a:bodyPr/>
                  <a:lstStyle/>
                  <a:p>
                    <a:fld id="{CE50D465-DCFE-471F-89DF-95A790C6E91B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59D-4E78-A196-5A7B388ED0DE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E17910A8-DC5A-438B-A41F-28B3C70FA8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59D-4E78-A196-5A7B388ED0D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9D-4E78-A196-5A7B388ED0DE}"/>
                </c:ext>
              </c:extLst>
            </c:dLbl>
            <c:dLbl>
              <c:idx val="7"/>
              <c:layout>
                <c:manualLayout>
                  <c:x val="2.7540432389589288E-2"/>
                  <c:y val="6.0704609636797031E-2"/>
                </c:manualLayout>
              </c:layout>
              <c:tx>
                <c:rich>
                  <a:bodyPr/>
                  <a:lstStyle/>
                  <a:p>
                    <a:fld id="{D3D59F31-E904-4F72-9DB4-A2AD5FEEF237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59D-4E78-A196-5A7B388ED0DE}"/>
                </c:ext>
              </c:extLst>
            </c:dLbl>
            <c:dLbl>
              <c:idx val="8"/>
              <c:layout>
                <c:manualLayout>
                  <c:x val="-2.7194561598686873E-2"/>
                  <c:y val="-5.6910571534497356E-2"/>
                </c:manualLayout>
              </c:layout>
              <c:tx>
                <c:rich>
                  <a:bodyPr/>
                  <a:lstStyle/>
                  <a:p>
                    <a:fld id="{EA531DA1-AE54-4DEC-9052-1B1D8DA966D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59D-4E78-A196-5A7B388ED0DE}"/>
                </c:ext>
              </c:extLst>
            </c:dLbl>
            <c:dLbl>
              <c:idx val="9"/>
              <c:layout>
                <c:manualLayout>
                  <c:x val="2.41574341443591E-2"/>
                  <c:y val="2.6558266716098702E-2"/>
                </c:manualLayout>
              </c:layout>
              <c:tx>
                <c:rich>
                  <a:bodyPr/>
                  <a:lstStyle/>
                  <a:p>
                    <a:fld id="{1356FE6B-5BD2-4E68-B0C5-75A6A36810D3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59D-4E78-A196-5A7B388ED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2025'!$E$120:$N$120</c:f>
              <c:numCache>
                <c:formatCode>General</c:formatCode>
                <c:ptCount val="10"/>
                <c:pt idx="0">
                  <c:v>0.60038389199692643</c:v>
                </c:pt>
                <c:pt idx="1">
                  <c:v>1.338590063308533</c:v>
                </c:pt>
                <c:pt idx="3">
                  <c:v>0.74436736077133803</c:v>
                </c:pt>
                <c:pt idx="4">
                  <c:v>0.54058402205555911</c:v>
                </c:pt>
                <c:pt idx="5">
                  <c:v>0.79973076763347117</c:v>
                </c:pt>
                <c:pt idx="7">
                  <c:v>0.98110187633726464</c:v>
                </c:pt>
                <c:pt idx="8">
                  <c:v>0.84101011541804782</c:v>
                </c:pt>
                <c:pt idx="9">
                  <c:v>1.0830122241524656</c:v>
                </c:pt>
              </c:numCache>
            </c:numRef>
          </c:xVal>
          <c:yVal>
            <c:numRef>
              <c:f>'Base 2025'!$E$121:$N$121</c:f>
              <c:numCache>
                <c:formatCode>General</c:formatCode>
                <c:ptCount val="10"/>
                <c:pt idx="0">
                  <c:v>0.28875441748306907</c:v>
                </c:pt>
                <c:pt idx="1">
                  <c:v>1.5530082005158572</c:v>
                </c:pt>
                <c:pt idx="3">
                  <c:v>0.58028268247998127</c:v>
                </c:pt>
                <c:pt idx="4">
                  <c:v>0.21327591915953076</c:v>
                </c:pt>
                <c:pt idx="5">
                  <c:v>0.61394227770430354</c:v>
                </c:pt>
                <c:pt idx="7">
                  <c:v>0.62223054851486315</c:v>
                </c:pt>
                <c:pt idx="8">
                  <c:v>0.79396002410031297</c:v>
                </c:pt>
                <c:pt idx="9">
                  <c:v>0.70422238136978954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2025'!$E$5:$N$5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59D-4E78-A196-5A7B388ED0DE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5198160"/>
        <c:axId val="225198552"/>
      </c:scatterChart>
      <c:valAx>
        <c:axId val="225198160"/>
        <c:scaling>
          <c:orientation val="minMax"/>
          <c:max val="2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8552"/>
        <c:crosses val="autoZero"/>
        <c:crossBetween val="midCat"/>
        <c:majorUnit val="0.2"/>
      </c:valAx>
      <c:valAx>
        <c:axId val="22519855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81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FEE3-4840-B3C6-C053F798756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FEE3-4840-B3C6-C053F798756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FEE3-4840-B3C6-C053F798756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FEE3-4840-B3C6-C053F798756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FEE3-4840-B3C6-C053F798756F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C5C5E73D-9549-4389-82C0-5F9E6032B5C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EE3-4840-B3C6-C053F798756F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A5DFDC66-0BF3-4D7B-A911-55F3E966CCF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EE3-4840-B3C6-C053F798756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EE3-4840-B3C6-C053F798756F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06C3B99C-32F0-4478-8D17-8AB3ADF1427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FEE3-4840-B3C6-C053F798756F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4BF6F496-0684-44E9-BBBA-0B464624A42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FEE3-4840-B3C6-C053F798756F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E8BA2AEB-2AB5-4CAA-A285-60AC102B24D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EE3-4840-B3C6-C053F798756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EE3-4840-B3C6-C053F798756F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B59256EB-4B18-43BD-BD96-1DF706D4F4F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FEE3-4840-B3C6-C053F798756F}"/>
                </c:ext>
              </c:extLst>
            </c:dLbl>
            <c:dLbl>
              <c:idx val="8"/>
              <c:layout>
                <c:manualLayout>
                  <c:x val="-0.14024062258551914"/>
                  <c:y val="-5.5013552483347307E-2"/>
                </c:manualLayout>
              </c:layout>
              <c:tx>
                <c:rich>
                  <a:bodyPr/>
                  <a:lstStyle/>
                  <a:p>
                    <a:fld id="{D656DE18-E192-4814-81D2-C7CA23972C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EE3-4840-B3C6-C053F798756F}"/>
                </c:ext>
              </c:extLst>
            </c:dLbl>
            <c:dLbl>
              <c:idx val="9"/>
              <c:layout>
                <c:manualLayout>
                  <c:x val="-4.7688566304138792E-2"/>
                  <c:y val="0.1157181621201442"/>
                </c:manualLayout>
              </c:layout>
              <c:tx>
                <c:rich>
                  <a:bodyPr/>
                  <a:lstStyle/>
                  <a:p>
                    <a:fld id="{D0314185-7AAC-448C-A463-2B852632194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EE3-4840-B3C6-C053F798756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2025'!$E$38:$N$38</c:f>
              <c:numCache>
                <c:formatCode>General</c:formatCode>
                <c:ptCount val="10"/>
                <c:pt idx="0">
                  <c:v>99.314891335338885</c:v>
                </c:pt>
                <c:pt idx="1">
                  <c:v>141.4397427553273</c:v>
                </c:pt>
                <c:pt idx="3">
                  <c:v>62.24050472673531</c:v>
                </c:pt>
                <c:pt idx="4">
                  <c:v>48.01548825185651</c:v>
                </c:pt>
                <c:pt idx="5">
                  <c:v>62.792993927628245</c:v>
                </c:pt>
                <c:pt idx="7">
                  <c:v>143.18342879265043</c:v>
                </c:pt>
                <c:pt idx="8">
                  <c:v>53.274741802428018</c:v>
                </c:pt>
                <c:pt idx="9">
                  <c:v>13.114419882207585</c:v>
                </c:pt>
              </c:numCache>
            </c:numRef>
          </c:xVal>
          <c:yVal>
            <c:numRef>
              <c:f>'Base 2025'!$E$34:$N$34</c:f>
              <c:numCache>
                <c:formatCode>General</c:formatCode>
                <c:ptCount val="10"/>
                <c:pt idx="0">
                  <c:v>5764.0679823179835</c:v>
                </c:pt>
                <c:pt idx="1">
                  <c:v>11885.692668514901</c:v>
                </c:pt>
                <c:pt idx="3">
                  <c:v>3362.5340208933171</c:v>
                </c:pt>
                <c:pt idx="4">
                  <c:v>2594.0296192250953</c:v>
                </c:pt>
                <c:pt idx="5">
                  <c:v>5276.722178792289</c:v>
                </c:pt>
                <c:pt idx="7">
                  <c:v>3203.2086978221578</c:v>
                </c:pt>
                <c:pt idx="8">
                  <c:v>4476.8690590275646</c:v>
                </c:pt>
                <c:pt idx="9">
                  <c:v>3122.4809243351397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2025'!$E$5:$N$5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FEE3-4840-B3C6-C053F798756F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5199336"/>
        <c:axId val="225199728"/>
      </c:scatterChart>
      <c:valAx>
        <c:axId val="22519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9728"/>
        <c:crosses val="autoZero"/>
        <c:crossBetween val="midCat"/>
      </c:valAx>
      <c:valAx>
        <c:axId val="225199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5C-48C0-9CD8-ECD9C889412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5C-48C0-9CD8-ECD9C889412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5C-48C0-9CD8-ECD9C88941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5C-48C0-9CD8-ECD9C889412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5C-48C0-9CD8-ECD9C88941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5C-48C0-9CD8-ECD9C88941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5C-48C0-9CD8-ECD9C88941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5C-48C0-9CD8-ECD9C8894121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Base!$E$115:$N$115</c:f>
              <c:numCache>
                <c:formatCode>General</c:formatCode>
                <c:ptCount val="10"/>
                <c:pt idx="0">
                  <c:v>7429.6780576094197</c:v>
                </c:pt>
                <c:pt idx="1">
                  <c:v>7927.6617511877394</c:v>
                </c:pt>
                <c:pt idx="3">
                  <c:v>7570.3690150711764</c:v>
                </c:pt>
                <c:pt idx="4">
                  <c:v>7449.1378465429989</c:v>
                </c:pt>
                <c:pt idx="5">
                  <c:v>7661.4872643226681</c:v>
                </c:pt>
                <c:pt idx="7">
                  <c:v>8449.4781260944383</c:v>
                </c:pt>
                <c:pt idx="8">
                  <c:v>7629.1410542117646</c:v>
                </c:pt>
                <c:pt idx="9">
                  <c:v>7830.1649760569162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5C-48C0-9CD8-ECD9C889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7460040"/>
        <c:axId val="177460432"/>
      </c:barChart>
      <c:catAx>
        <c:axId val="177460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60432"/>
        <c:crosses val="autoZero"/>
        <c:auto val="1"/>
        <c:lblAlgn val="ctr"/>
        <c:lblOffset val="100"/>
        <c:noMultiLvlLbl val="0"/>
      </c:catAx>
      <c:valAx>
        <c:axId val="177460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7460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Mass [kg]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'Base 2025'!$B$122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2025'!$E$122:$N$122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119.14272921456104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F1-4F4C-AEC0-F49494DF9C45}"/>
            </c:ext>
          </c:extLst>
        </c:ser>
        <c:ser>
          <c:idx val="1"/>
          <c:order val="1"/>
          <c:tx>
            <c:strRef>
              <c:f>'Base 2025'!$B$123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2025'!$E$123:$N$123</c:f>
              <c:numCache>
                <c:formatCode>General</c:formatCode>
                <c:ptCount val="10"/>
                <c:pt idx="0">
                  <c:v>118.69477085722023</c:v>
                </c:pt>
                <c:pt idx="1">
                  <c:v>487.79785651302359</c:v>
                </c:pt>
                <c:pt idx="3">
                  <c:v>64.316541963849431</c:v>
                </c:pt>
                <c:pt idx="4">
                  <c:v>49.617048875548768</c:v>
                </c:pt>
                <c:pt idx="5">
                  <c:v>179.19042166450481</c:v>
                </c:pt>
                <c:pt idx="7">
                  <c:v>0</c:v>
                </c:pt>
                <c:pt idx="8">
                  <c:v>152.02848041689597</c:v>
                </c:pt>
                <c:pt idx="9">
                  <c:v>133.8199159374366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F1-4F4C-AEC0-F49494DF9C45}"/>
            </c:ext>
          </c:extLst>
        </c:ser>
        <c:ser>
          <c:idx val="2"/>
          <c:order val="2"/>
          <c:tx>
            <c:strRef>
              <c:f>'Base 2025'!$B$124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2025'!$E$124:$N$124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10.352941176470589</c:v>
                </c:pt>
                <c:pt idx="4">
                  <c:v>10.352941176470589</c:v>
                </c:pt>
                <c:pt idx="5">
                  <c:v>10.352941176470589</c:v>
                </c:pt>
                <c:pt idx="7">
                  <c:v>386.27345589912881</c:v>
                </c:pt>
                <c:pt idx="8">
                  <c:v>10.352941176470589</c:v>
                </c:pt>
                <c:pt idx="9">
                  <c:v>10.352941176470589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F1-4F4C-AEC0-F49494DF9C45}"/>
            </c:ext>
          </c:extLst>
        </c:ser>
        <c:ser>
          <c:idx val="3"/>
          <c:order val="3"/>
          <c:tx>
            <c:strRef>
              <c:f>'Base 2025'!$B$125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2025'!$E$125:$N$125</c:f>
              <c:numCache>
                <c:formatCode>General</c:formatCode>
                <c:ptCount val="10"/>
                <c:pt idx="0">
                  <c:v>125</c:v>
                </c:pt>
                <c:pt idx="1">
                  <c:v>125</c:v>
                </c:pt>
                <c:pt idx="3">
                  <c:v>193.23671497584542</c:v>
                </c:pt>
                <c:pt idx="4">
                  <c:v>106.04453870625665</c:v>
                </c:pt>
                <c:pt idx="5">
                  <c:v>106.04453870625665</c:v>
                </c:pt>
                <c:pt idx="7">
                  <c:v>0</c:v>
                </c:pt>
                <c:pt idx="8">
                  <c:v>153.84615384615384</c:v>
                </c:pt>
                <c:pt idx="9">
                  <c:v>173.91304347826087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8F1-4F4C-AEC0-F49494DF9C45}"/>
            </c:ext>
          </c:extLst>
        </c:ser>
        <c:ser>
          <c:idx val="4"/>
          <c:order val="4"/>
          <c:tx>
            <c:strRef>
              <c:f>'Base 2025'!$B$126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2025'!$E$126:$N$126</c:f>
              <c:numCache>
                <c:formatCode>General</c:formatCode>
                <c:ptCount val="10"/>
                <c:pt idx="0">
                  <c:v>56.497175141242934</c:v>
                </c:pt>
                <c:pt idx="1">
                  <c:v>56.497175141242934</c:v>
                </c:pt>
                <c:pt idx="3">
                  <c:v>104.27748226950354</c:v>
                </c:pt>
                <c:pt idx="4">
                  <c:v>104.27748226950354</c:v>
                </c:pt>
                <c:pt idx="5">
                  <c:v>104.27748226950354</c:v>
                </c:pt>
                <c:pt idx="7">
                  <c:v>104.27748226950354</c:v>
                </c:pt>
                <c:pt idx="8">
                  <c:v>104.27748226950354</c:v>
                </c:pt>
                <c:pt idx="9">
                  <c:v>104.27748226950354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F1-4F4C-AEC0-F49494DF9C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200512"/>
        <c:axId val="225200904"/>
      </c:barChart>
      <c:catAx>
        <c:axId val="22520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200904"/>
        <c:crosses val="autoZero"/>
        <c:auto val="1"/>
        <c:lblAlgn val="ctr"/>
        <c:lblOffset val="100"/>
        <c:noMultiLvlLbl val="0"/>
      </c:catAx>
      <c:valAx>
        <c:axId val="225200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20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808971791506538"/>
          <c:y val="0.10354549087838395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'Base 2025'!$B$122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2025'!$E$128:$N$128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87.272800744933576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F-42D4-8107-D06EDD61F70E}"/>
            </c:ext>
          </c:extLst>
        </c:ser>
        <c:ser>
          <c:idx val="1"/>
          <c:order val="1"/>
          <c:tx>
            <c:strRef>
              <c:f>'Base 2025'!$B$123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2025'!$E$129:$N$129</c:f>
              <c:numCache>
                <c:formatCode>General</c:formatCode>
                <c:ptCount val="10"/>
                <c:pt idx="0">
                  <c:v>68.061419267850312</c:v>
                </c:pt>
                <c:pt idx="1">
                  <c:v>700.18831078424432</c:v>
                </c:pt>
                <c:pt idx="3">
                  <c:v>43.282896224240034</c:v>
                </c:pt>
                <c:pt idx="4">
                  <c:v>33.390625675125889</c:v>
                </c:pt>
                <c:pt idx="5">
                  <c:v>233.72380494751226</c:v>
                </c:pt>
                <c:pt idx="7">
                  <c:v>0</c:v>
                </c:pt>
                <c:pt idx="8">
                  <c:v>198.29561520845411</c:v>
                </c:pt>
                <c:pt idx="9">
                  <c:v>174.54560148986715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F-42D4-8107-D06EDD61F70E}"/>
            </c:ext>
          </c:extLst>
        </c:ser>
        <c:ser>
          <c:idx val="2"/>
          <c:order val="2"/>
          <c:tx>
            <c:strRef>
              <c:f>'Base 2025'!$B$124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2025'!$E$130:$N$130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3">
                  <c:v>7.3333333333333339</c:v>
                </c:pt>
                <c:pt idx="4">
                  <c:v>7.3333333333333339</c:v>
                </c:pt>
                <c:pt idx="5">
                  <c:v>7.3333333333333339</c:v>
                </c:pt>
                <c:pt idx="7">
                  <c:v>273.61036459521631</c:v>
                </c:pt>
                <c:pt idx="8">
                  <c:v>7.3333333333333339</c:v>
                </c:pt>
                <c:pt idx="9">
                  <c:v>7.3333333333333339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F-42D4-8107-D06EDD61F70E}"/>
            </c:ext>
          </c:extLst>
        </c:ser>
        <c:ser>
          <c:idx val="3"/>
          <c:order val="3"/>
          <c:tx>
            <c:strRef>
              <c:f>'Base 2025'!$B$125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2025'!$E$131:$N$131</c:f>
              <c:numCache>
                <c:formatCode>General</c:formatCode>
                <c:ptCount val="10"/>
                <c:pt idx="0">
                  <c:v>50</c:v>
                </c:pt>
                <c:pt idx="1">
                  <c:v>50</c:v>
                </c:pt>
                <c:pt idx="3">
                  <c:v>202.02020202020199</c:v>
                </c:pt>
                <c:pt idx="4">
                  <c:v>28.409090909090907</c:v>
                </c:pt>
                <c:pt idx="5">
                  <c:v>28.409090909090907</c:v>
                </c:pt>
                <c:pt idx="7">
                  <c:v>0</c:v>
                </c:pt>
                <c:pt idx="8">
                  <c:v>153.84615384615384</c:v>
                </c:pt>
                <c:pt idx="9">
                  <c:v>45.454545454545453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F-42D4-8107-D06EDD61F70E}"/>
            </c:ext>
          </c:extLst>
        </c:ser>
        <c:ser>
          <c:idx val="4"/>
          <c:order val="4"/>
          <c:tx>
            <c:strRef>
              <c:f>'Base 2025'!$B$126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 2025'!$E$132:$N$132</c:f>
              <c:numCache>
                <c:formatCode>General</c:formatCode>
                <c:ptCount val="10"/>
                <c:pt idx="0">
                  <c:v>26.315789473684212</c:v>
                </c:pt>
                <c:pt idx="1">
                  <c:v>26.315789473684212</c:v>
                </c:pt>
                <c:pt idx="3">
                  <c:v>37.50490966221524</c:v>
                </c:pt>
                <c:pt idx="4">
                  <c:v>37.50490966221524</c:v>
                </c:pt>
                <c:pt idx="5">
                  <c:v>37.50490966221524</c:v>
                </c:pt>
                <c:pt idx="7">
                  <c:v>37.50490966221524</c:v>
                </c:pt>
                <c:pt idx="8">
                  <c:v>37.50490966221524</c:v>
                </c:pt>
                <c:pt idx="9">
                  <c:v>37.50490966221524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F-42D4-8107-D06EDD61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5992424"/>
        <c:axId val="225992816"/>
      </c:barChart>
      <c:catAx>
        <c:axId val="225992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2816"/>
        <c:crosses val="autoZero"/>
        <c:auto val="1"/>
        <c:lblAlgn val="ctr"/>
        <c:lblOffset val="100"/>
        <c:noMultiLvlLbl val="0"/>
      </c:catAx>
      <c:valAx>
        <c:axId val="22599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24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EFCC-43FE-8162-6CEFD017AAE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FCC-43FE-8162-6CEFD017AAE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EFCC-43FE-8162-6CEFD017AAE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EFCC-43FE-8162-6CEFD017AAE2}"/>
              </c:ext>
            </c:extLst>
          </c:dPt>
          <c:dLbls>
            <c:dLbl>
              <c:idx val="0"/>
              <c:layout>
                <c:manualLayout>
                  <c:x val="-0.18405140296192879"/>
                  <c:y val="-4.3541516485991784E-2"/>
                </c:manualLayout>
              </c:layout>
              <c:tx>
                <c:rich>
                  <a:bodyPr/>
                  <a:lstStyle/>
                  <a:p>
                    <a:fld id="{BC5ACC57-CEC2-4D0C-87F5-16C86A32A51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EFCC-43FE-8162-6CEFD017AAE2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3C639AE1-525E-48F5-9FD1-C5E8B67ED13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FCC-43FE-8162-6CEFD017AAE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FCC-43FE-8162-6CEFD017AAE2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FD4B9B12-3510-4AB2-8684-62C3A82F8E0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EFCC-43FE-8162-6CEFD017AAE2}"/>
                </c:ext>
              </c:extLst>
            </c:dLbl>
            <c:dLbl>
              <c:idx val="4"/>
              <c:layout>
                <c:manualLayout>
                  <c:x val="3.9269916785262725E-2"/>
                  <c:y val="1.9168107853449891E-2"/>
                </c:manualLayout>
              </c:layout>
              <c:tx>
                <c:rich>
                  <a:bodyPr/>
                  <a:lstStyle/>
                  <a:p>
                    <a:fld id="{FDDD92C7-1DEF-4EAB-B844-83E66C99DD2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EFCC-43FE-8162-6CEFD017AAE2}"/>
                </c:ext>
              </c:extLst>
            </c:dLbl>
            <c:dLbl>
              <c:idx val="5"/>
              <c:layout>
                <c:manualLayout>
                  <c:x val="-0.17031630822906715"/>
                  <c:y val="-0.16883469555234182"/>
                </c:manualLayout>
              </c:layout>
              <c:tx>
                <c:rich>
                  <a:bodyPr/>
                  <a:lstStyle/>
                  <a:p>
                    <a:fld id="{0B3FB0A9-EAFD-40B1-87A3-DE7A0EA14B5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EFCC-43FE-8162-6CEFD017AAE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FCC-43FE-8162-6CEFD017AAE2}"/>
                </c:ext>
              </c:extLst>
            </c:dLbl>
            <c:dLbl>
              <c:idx val="7"/>
              <c:layout>
                <c:manualLayout>
                  <c:x val="2.7540432389589288E-2"/>
                  <c:y val="6.0704609636797031E-2"/>
                </c:manualLayout>
              </c:layout>
              <c:tx>
                <c:rich>
                  <a:bodyPr/>
                  <a:lstStyle/>
                  <a:p>
                    <a:fld id="{4D89F682-F4A0-4D80-BA84-C00350EA2BA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EFCC-43FE-8162-6CEFD017AAE2}"/>
                </c:ext>
              </c:extLst>
            </c:dLbl>
            <c:dLbl>
              <c:idx val="8"/>
              <c:layout>
                <c:manualLayout>
                  <c:x val="-2.7194561598686873E-2"/>
                  <c:y val="-5.6910571534497356E-2"/>
                </c:manualLayout>
              </c:layout>
              <c:tx>
                <c:rich>
                  <a:bodyPr/>
                  <a:lstStyle/>
                  <a:p>
                    <a:fld id="{079B6E58-761E-45F9-BDCF-561686B66E78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EFCC-43FE-8162-6CEFD017AA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2025'!$E$120:$M$120</c:f>
              <c:numCache>
                <c:formatCode>General</c:formatCode>
                <c:ptCount val="9"/>
                <c:pt idx="0">
                  <c:v>0.60038389199692643</c:v>
                </c:pt>
                <c:pt idx="1">
                  <c:v>1.338590063308533</c:v>
                </c:pt>
                <c:pt idx="3">
                  <c:v>0.74436736077133803</c:v>
                </c:pt>
                <c:pt idx="4">
                  <c:v>0.54058402205555911</c:v>
                </c:pt>
                <c:pt idx="5">
                  <c:v>0.79973076763347117</c:v>
                </c:pt>
                <c:pt idx="7">
                  <c:v>0.98110187633726464</c:v>
                </c:pt>
                <c:pt idx="8">
                  <c:v>0.84101011541804782</c:v>
                </c:pt>
              </c:numCache>
            </c:numRef>
          </c:xVal>
          <c:yVal>
            <c:numRef>
              <c:f>'Base 2025'!$E$121:$M$121</c:f>
              <c:numCache>
                <c:formatCode>General</c:formatCode>
                <c:ptCount val="9"/>
                <c:pt idx="0">
                  <c:v>0.28875441748306907</c:v>
                </c:pt>
                <c:pt idx="1">
                  <c:v>1.5530082005158572</c:v>
                </c:pt>
                <c:pt idx="3">
                  <c:v>0.58028268247998127</c:v>
                </c:pt>
                <c:pt idx="4">
                  <c:v>0.21327591915953076</c:v>
                </c:pt>
                <c:pt idx="5">
                  <c:v>0.61394227770430354</c:v>
                </c:pt>
                <c:pt idx="7">
                  <c:v>0.62223054851486315</c:v>
                </c:pt>
                <c:pt idx="8">
                  <c:v>0.79396002410031297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2025'!$E$5:$N$5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EFCC-43FE-8162-6CEFD017AAE2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5198160"/>
        <c:axId val="225198552"/>
      </c:scatterChart>
      <c:valAx>
        <c:axId val="225198160"/>
        <c:scaling>
          <c:orientation val="minMax"/>
          <c:max val="2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8552"/>
        <c:crosses val="autoZero"/>
        <c:crossBetween val="midCat"/>
        <c:majorUnit val="0.2"/>
      </c:valAx>
      <c:valAx>
        <c:axId val="225198552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8160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'Base 2025'!$E$5:$N$5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1DDF-4EE1-B1F2-05D9ABD44D92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1DDF-4EE1-B1F2-05D9ABD44D92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1DDF-4EE1-B1F2-05D9ABD44D92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1DDF-4EE1-B1F2-05D9ABD44D92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5-1DDF-4EE1-B1F2-05D9ABD44D92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BF11CA96-6832-44B0-A48C-6A6CB90BE54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1DDF-4EE1-B1F2-05D9ABD44D92}"/>
                </c:ext>
              </c:extLst>
            </c:dLbl>
            <c:dLbl>
              <c:idx val="1"/>
              <c:layout>
                <c:manualLayout>
                  <c:x val="-0.20778589603946188"/>
                  <c:y val="-5.1219514381047493E-2"/>
                </c:manualLayout>
              </c:layout>
              <c:tx>
                <c:rich>
                  <a:bodyPr/>
                  <a:lstStyle/>
                  <a:p>
                    <a:fld id="{AF84BBAB-98EF-4F83-B7F2-D810086046E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1DDF-4EE1-B1F2-05D9ABD44D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DDF-4EE1-B1F2-05D9ABD44D92}"/>
                </c:ext>
              </c:extLst>
            </c:dLbl>
            <c:dLbl>
              <c:idx val="3"/>
              <c:layout>
                <c:manualLayout>
                  <c:x val="2.895377239894141E-2"/>
                  <c:y val="-8.1571819199446005E-2"/>
                </c:manualLayout>
              </c:layout>
              <c:tx>
                <c:rich>
                  <a:bodyPr/>
                  <a:lstStyle/>
                  <a:p>
                    <a:fld id="{215A01E6-1092-4838-B3B4-8E149EDBD85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1DDF-4EE1-B1F2-05D9ABD44D92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F714CECF-E100-4B84-A7C3-8730277B5E1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1DDF-4EE1-B1F2-05D9ABD44D92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0E96C1BE-BF4E-4E98-A619-6897990AEC1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1DDF-4EE1-B1F2-05D9ABD44D9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DDF-4EE1-B1F2-05D9ABD44D92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7A24C037-110A-4EAB-B41C-6AA97D8DA01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1DDF-4EE1-B1F2-05D9ABD44D92}"/>
                </c:ext>
              </c:extLst>
            </c:dLbl>
            <c:dLbl>
              <c:idx val="8"/>
              <c:layout>
                <c:manualLayout>
                  <c:x val="-0.14024062258551914"/>
                  <c:y val="-5.5013552483347307E-2"/>
                </c:manualLayout>
              </c:layout>
              <c:tx>
                <c:rich>
                  <a:bodyPr/>
                  <a:lstStyle/>
                  <a:p>
                    <a:fld id="{2CF6E1A6-FDAD-47F3-82E9-70DB9498274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1DDF-4EE1-B1F2-05D9ABD44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'Base 2025'!$E$38:$M$38</c:f>
              <c:numCache>
                <c:formatCode>General</c:formatCode>
                <c:ptCount val="9"/>
                <c:pt idx="0">
                  <c:v>99.314891335338885</c:v>
                </c:pt>
                <c:pt idx="1">
                  <c:v>141.4397427553273</c:v>
                </c:pt>
                <c:pt idx="3">
                  <c:v>62.24050472673531</c:v>
                </c:pt>
                <c:pt idx="4">
                  <c:v>48.01548825185651</c:v>
                </c:pt>
                <c:pt idx="5">
                  <c:v>62.792993927628245</c:v>
                </c:pt>
                <c:pt idx="7">
                  <c:v>143.18342879265043</c:v>
                </c:pt>
                <c:pt idx="8">
                  <c:v>53.274741802428018</c:v>
                </c:pt>
              </c:numCache>
            </c:numRef>
          </c:xVal>
          <c:yVal>
            <c:numRef>
              <c:f>'Base 2025'!$E$34:$M$34</c:f>
              <c:numCache>
                <c:formatCode>General</c:formatCode>
                <c:ptCount val="9"/>
                <c:pt idx="0">
                  <c:v>5764.0679823179835</c:v>
                </c:pt>
                <c:pt idx="1">
                  <c:v>11885.692668514901</c:v>
                </c:pt>
                <c:pt idx="3">
                  <c:v>3362.5340208933171</c:v>
                </c:pt>
                <c:pt idx="4">
                  <c:v>2594.0296192250953</c:v>
                </c:pt>
                <c:pt idx="5">
                  <c:v>5276.722178792289</c:v>
                </c:pt>
                <c:pt idx="7">
                  <c:v>3203.2086978221578</c:v>
                </c:pt>
                <c:pt idx="8">
                  <c:v>4476.8690590275646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'Base 2025'!$E$5:$N$5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1DDF-4EE1-B1F2-05D9ABD44D92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5199336"/>
        <c:axId val="225199728"/>
      </c:scatterChart>
      <c:valAx>
        <c:axId val="2251993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9728"/>
        <c:crosses val="autoZero"/>
        <c:crossBetween val="midCat"/>
      </c:valAx>
      <c:valAx>
        <c:axId val="225199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19933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33511523056941"/>
          <c:y val="4.7082771945052254E-2"/>
          <c:w val="0.86810937744858119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805-4FFD-A73D-B77CB53D97AD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805-4FFD-A73D-B77CB53D97AD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805-4FFD-A73D-B77CB53D97AD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805-4FFD-A73D-B77CB53D97AD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805-4FFD-A73D-B77CB53D97AD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805-4FFD-A73D-B77CB53D97AD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805-4FFD-A73D-B77CB53D97AD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Base!$E$110:$N$110</c15:sqref>
                  </c15:fullRef>
                </c:ext>
              </c:extLst>
              <c:f>Base!$E$110:$M$110</c:f>
              <c:numCache>
                <c:formatCode>General</c:formatCode>
                <c:ptCount val="9"/>
                <c:pt idx="0">
                  <c:v>329.67805760941962</c:v>
                </c:pt>
                <c:pt idx="1">
                  <c:v>827.66175118773981</c:v>
                </c:pt>
                <c:pt idx="3">
                  <c:v>470.36901507117614</c:v>
                </c:pt>
                <c:pt idx="4">
                  <c:v>349.13784654299911</c:v>
                </c:pt>
                <c:pt idx="5">
                  <c:v>561.48726432266801</c:v>
                </c:pt>
                <c:pt idx="7">
                  <c:v>1349.4781260944383</c:v>
                </c:pt>
                <c:pt idx="8">
                  <c:v>529.14105421176487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Base!$N$110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9805-4FFD-A73D-B77CB53D9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3600"/>
        <c:axId val="225993992"/>
      </c:barChart>
      <c:catAx>
        <c:axId val="225993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3992"/>
        <c:crosses val="autoZero"/>
        <c:auto val="1"/>
        <c:lblAlgn val="ctr"/>
        <c:lblOffset val="100"/>
        <c:noMultiLvlLbl val="0"/>
      </c:catAx>
      <c:valAx>
        <c:axId val="225993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 Fuel &amp; Powertrain Mass [kg]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3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D9D-4D85-A20A-D21C660CA43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D9D-4D85-A20A-D21C660CA43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D9D-4D85-A20A-D21C660CA43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D9D-4D85-A20A-D21C660CA43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D9D-4D85-A20A-D21C660CA43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9D9D-4D85-A20A-D21C660CA43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9D9D-4D85-A20A-D21C660CA43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Base!$E$111:$N$111</c15:sqref>
                  </c15:fullRef>
                </c:ext>
              </c:extLst>
              <c:f>Base!$E$111:$M$111</c:f>
              <c:numCache>
                <c:formatCode>General</c:formatCode>
                <c:ptCount val="9"/>
                <c:pt idx="0">
                  <c:v>0.1612850016496655</c:v>
                </c:pt>
                <c:pt idx="1">
                  <c:v>1.0038247503059765</c:v>
                </c:pt>
                <c:pt idx="3">
                  <c:v>0.34290497768025202</c:v>
                </c:pt>
                <c:pt idx="4">
                  <c:v>0.13782726013367347</c:v>
                </c:pt>
                <c:pt idx="5">
                  <c:v>0.49011036433265459</c:v>
                </c:pt>
                <c:pt idx="7">
                  <c:v>0.73592338662173273</c:v>
                </c:pt>
                <c:pt idx="8">
                  <c:v>0.52049434911919812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Base!$N$111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9D9D-4D85-A20A-D21C660CA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4776"/>
        <c:axId val="225995168"/>
      </c:barChart>
      <c:catAx>
        <c:axId val="225994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5168"/>
        <c:crosses val="autoZero"/>
        <c:auto val="1"/>
        <c:lblAlgn val="ctr"/>
        <c:lblOffset val="100"/>
        <c:noMultiLvlLbl val="0"/>
      </c:catAx>
      <c:valAx>
        <c:axId val="225995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Powertrain Volume [m3]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4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5037500000000001"/>
          <c:y val="3.3642592592592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0-4159-B62E-5F7A1BCB0F26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0-4159-B62E-5F7A1BCB0F2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CA0-4159-B62E-5F7A1BCB0F2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CA0-4159-B62E-5F7A1BCB0F26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CA0-4159-B62E-5F7A1BCB0F2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CA0-4159-B62E-5F7A1BCB0F2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CA0-4159-B62E-5F7A1BCB0F2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Base!$E$32:$N$32</c15:sqref>
                  </c15:fullRef>
                </c:ext>
              </c:extLst>
              <c:f>Base!$E$32:$M$32</c:f>
              <c:numCache>
                <c:formatCode>General</c:formatCode>
                <c:ptCount val="9"/>
                <c:pt idx="0">
                  <c:v>832.86821774896862</c:v>
                </c:pt>
                <c:pt idx="1">
                  <c:v>926.58145187145976</c:v>
                </c:pt>
                <c:pt idx="3">
                  <c:v>512.15125730649606</c:v>
                </c:pt>
                <c:pt idx="4">
                  <c:v>383.1706080605818</c:v>
                </c:pt>
                <c:pt idx="5">
                  <c:v>393.79296429825121</c:v>
                </c:pt>
                <c:pt idx="7">
                  <c:v>205.77505212163373</c:v>
                </c:pt>
                <c:pt idx="8">
                  <c:v>301.6730074077006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Base!$N$32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FCA0-4159-B62E-5F7A1BCB0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5952"/>
        <c:axId val="225996344"/>
      </c:barChart>
      <c:catAx>
        <c:axId val="22599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6344"/>
        <c:crosses val="autoZero"/>
        <c:auto val="1"/>
        <c:lblAlgn val="ctr"/>
        <c:lblOffset val="100"/>
        <c:noMultiLvlLbl val="0"/>
      </c:catAx>
      <c:valAx>
        <c:axId val="225996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Energy Storage Capacity [kWh]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498578429394182"/>
          <c:y val="4.7082771945052254E-2"/>
          <c:w val="0.8544586052893934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993-4601-994E-98D7427E6FFE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993-4601-994E-98D7427E6FFE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993-4601-994E-98D7427E6FFE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993-4601-994E-98D7427E6FF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993-4601-994E-98D7427E6FF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993-4601-994E-98D7427E6FF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993-4601-994E-98D7427E6FF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Base!$E$115:$N$115</c15:sqref>
                  </c15:fullRef>
                </c:ext>
              </c:extLst>
              <c:f>Base!$E$115:$M$115</c:f>
              <c:numCache>
                <c:formatCode>General</c:formatCode>
                <c:ptCount val="9"/>
                <c:pt idx="0">
                  <c:v>7429.6780576094197</c:v>
                </c:pt>
                <c:pt idx="1">
                  <c:v>7927.6617511877394</c:v>
                </c:pt>
                <c:pt idx="3">
                  <c:v>7570.3690150711764</c:v>
                </c:pt>
                <c:pt idx="4">
                  <c:v>7449.1378465429989</c:v>
                </c:pt>
                <c:pt idx="5">
                  <c:v>7661.4872643226681</c:v>
                </c:pt>
                <c:pt idx="7">
                  <c:v>8449.4781260944383</c:v>
                </c:pt>
                <c:pt idx="8">
                  <c:v>7629.1410542117646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Base!$N$115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2993-4601-994E-98D7427E6F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7128"/>
        <c:axId val="225997520"/>
      </c:barChart>
      <c:catAx>
        <c:axId val="225997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7520"/>
        <c:crosses val="autoZero"/>
        <c:auto val="1"/>
        <c:lblAlgn val="ctr"/>
        <c:lblOffset val="100"/>
        <c:noMultiLvlLbl val="0"/>
      </c:catAx>
      <c:valAx>
        <c:axId val="22599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Vehicle mass [kg]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7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771214290069099"/>
          <c:y val="4.7082771945052254E-2"/>
          <c:w val="0.85173224668264413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07-4FCC-BB15-7593810AA286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07-4FCC-BB15-7593810AA286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07-4FCC-BB15-7593810AA286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007-4FCC-BB15-7593810AA286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007-4FCC-BB15-7593810AA286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007-4FCC-BB15-7593810AA286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007-4FCC-BB15-7593810AA2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Base!$E$34:$N$34</c15:sqref>
                  </c15:fullRef>
                </c:ext>
              </c:extLst>
              <c:f>Base!$E$34:$M$34</c:f>
              <c:numCache>
                <c:formatCode>General</c:formatCode>
                <c:ptCount val="9"/>
                <c:pt idx="0">
                  <c:v>7195.9756445705734</c:v>
                </c:pt>
                <c:pt idx="1">
                  <c:v>15744.459434632299</c:v>
                </c:pt>
                <c:pt idx="3">
                  <c:v>4351.2336010891095</c:v>
                </c:pt>
                <c:pt idx="4">
                  <c:v>3255.4148817507971</c:v>
                </c:pt>
                <c:pt idx="5">
                  <c:v>6691.3246962961284</c:v>
                </c:pt>
                <c:pt idx="7">
                  <c:v>4548.4481133381005</c:v>
                </c:pt>
                <c:pt idx="8">
                  <c:v>5126.0236410527359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Base!$N$34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0007-4FCC-BB15-7593810AA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8304"/>
        <c:axId val="225998696"/>
      </c:barChart>
      <c:catAx>
        <c:axId val="22599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8696"/>
        <c:crosses val="autoZero"/>
        <c:auto val="1"/>
        <c:lblAlgn val="ctr"/>
        <c:lblOffset val="100"/>
        <c:noMultiLvlLbl val="0"/>
      </c:catAx>
      <c:valAx>
        <c:axId val="225998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Tank energy to road conversion [kJ/km]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8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38-4AD4-A31C-39E6BBC2AF7F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38-4AD4-A31C-39E6BBC2AF7F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938-4AD4-A31C-39E6BBC2AF7F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938-4AD4-A31C-39E6BBC2AF7F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938-4AD4-A31C-39E6BBC2AF7F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938-4AD4-A31C-39E6BBC2AF7F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938-4AD4-A31C-39E6BBC2AF7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Base!$E$30:$N$30</c15:sqref>
                  </c15:fullRef>
                </c:ext>
              </c:extLst>
              <c:f>Base!$E$30:$M$30</c:f>
              <c:numCache>
                <c:formatCode>General</c:formatCode>
                <c:ptCount val="9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Base!$N$30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8938-4AD4-A31C-39E6BBC2AF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5999480"/>
        <c:axId val="225999872"/>
      </c:barChart>
      <c:catAx>
        <c:axId val="225999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9872"/>
        <c:crosses val="autoZero"/>
        <c:auto val="1"/>
        <c:lblAlgn val="ctr"/>
        <c:lblOffset val="100"/>
        <c:noMultiLvlLbl val="0"/>
      </c:catAx>
      <c:valAx>
        <c:axId val="225999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Tank-to-wheel efficiency [-]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599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FEA-AA6B-D75FA125BEF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FEA-AA6B-D75FA125BEF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7-4FEA-AA6B-D75FA125BEF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7-4FEA-AA6B-D75FA125BEF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7-4FEA-AA6B-D75FA125BE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F7-4FEA-AA6B-D75FA125BE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FEA-AA6B-D75FA125BE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FEA-AA6B-D75FA125BEF5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Base!$E$34:$N$34</c:f>
              <c:numCache>
                <c:formatCode>General</c:formatCode>
                <c:ptCount val="10"/>
                <c:pt idx="0">
                  <c:v>7195.9756445705734</c:v>
                </c:pt>
                <c:pt idx="1">
                  <c:v>15744.459434632299</c:v>
                </c:pt>
                <c:pt idx="3">
                  <c:v>4351.2336010891095</c:v>
                </c:pt>
                <c:pt idx="4">
                  <c:v>3255.4148817507971</c:v>
                </c:pt>
                <c:pt idx="5">
                  <c:v>6691.3246962961284</c:v>
                </c:pt>
                <c:pt idx="7">
                  <c:v>4548.4481133381005</c:v>
                </c:pt>
                <c:pt idx="8">
                  <c:v>5126.0236410527359</c:v>
                </c:pt>
                <c:pt idx="9">
                  <c:v>3868.3073022457015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F7-4FEA-AA6B-D75FA12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8986872"/>
        <c:axId val="178987264"/>
      </c:barChart>
      <c:catAx>
        <c:axId val="178986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7264"/>
        <c:crosses val="autoZero"/>
        <c:auto val="1"/>
        <c:lblAlgn val="ctr"/>
        <c:lblOffset val="100"/>
        <c:noMultiLvlLbl val="0"/>
      </c:catAx>
      <c:valAx>
        <c:axId val="178987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6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809-4C44-9BD0-F085546116C9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809-4C44-9BD0-F085546116C9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809-4C44-9BD0-F085546116C9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809-4C44-9BD0-F085546116C9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809-4C44-9BD0-F085546116C9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809-4C44-9BD0-F085546116C9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D809-4C44-9BD0-F085546116C9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Base!$E$37:$N$37</c15:sqref>
                  </c15:fullRef>
                </c:ext>
              </c:extLst>
              <c:f>Base!$E$37:$M$37</c:f>
              <c:numCache>
                <c:formatCode>General</c:formatCode>
                <c:ptCount val="9"/>
                <c:pt idx="0">
                  <c:v>0.50027922519700763</c:v>
                </c:pt>
                <c:pt idx="1">
                  <c:v>0.22865168124372504</c:v>
                </c:pt>
                <c:pt idx="3">
                  <c:v>0.82735091931199201</c:v>
                </c:pt>
                <c:pt idx="4">
                  <c:v>1.105848947297982</c:v>
                </c:pt>
                <c:pt idx="5">
                  <c:v>0.53800962939296948</c:v>
                </c:pt>
                <c:pt idx="7">
                  <c:v>0.79147811084081376</c:v>
                </c:pt>
                <c:pt idx="8">
                  <c:v>0.70229818902336727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Base!$N$37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D809-4C44-9BD0-F08554611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6618000"/>
        <c:axId val="226618392"/>
      </c:barChart>
      <c:catAx>
        <c:axId val="22661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18392"/>
        <c:crosses val="autoZero"/>
        <c:auto val="1"/>
        <c:lblAlgn val="ctr"/>
        <c:lblOffset val="100"/>
        <c:noMultiLvlLbl val="0"/>
      </c:catAx>
      <c:valAx>
        <c:axId val="226618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Distance travel per primary energy unit [km/kWh</a:t>
                </a:r>
                <a:r>
                  <a:rPr lang="en-GB"/>
                  <a:t>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18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4EE-4007-A3D7-0DEE71406D4C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4EE-4007-A3D7-0DEE71406D4C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4EE-4007-A3D7-0DEE71406D4C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4EE-4007-A3D7-0DEE71406D4C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4EE-4007-A3D7-0DEE71406D4C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4EE-4007-A3D7-0DEE71406D4C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4EE-4007-A3D7-0DEE71406D4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Base!$E$5:$N$5</c15:sqref>
                  </c15:fullRef>
                </c:ext>
              </c:extLst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Base!$E$38:$N$38</c15:sqref>
                  </c15:fullRef>
                </c:ext>
              </c:extLst>
              <c:f>Base!$E$38:$M$38</c:f>
              <c:numCache>
                <c:formatCode>General</c:formatCode>
                <c:ptCount val="9"/>
                <c:pt idx="0">
                  <c:v>123.98666035595097</c:v>
                </c:pt>
                <c:pt idx="1">
                  <c:v>187.35906727212438</c:v>
                </c:pt>
                <c:pt idx="3">
                  <c:v>80.541333956159434</c:v>
                </c:pt>
                <c:pt idx="4">
                  <c:v>60.257729461207255</c:v>
                </c:pt>
                <c:pt idx="5">
                  <c:v>79.626763885923936</c:v>
                </c:pt>
                <c:pt idx="7">
                  <c:v>618.58894341398172</c:v>
                </c:pt>
                <c:pt idx="8">
                  <c:v>60.999681328527572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Base!$N$38</c15:sqref>
                  <c15:spPr xmlns:c15="http://schemas.microsoft.com/office/drawing/2012/chart">
                    <a:solidFill>
                      <a:schemeClr val="accent6">
                        <a:alpha val="70000"/>
                      </a:schemeClr>
                    </a:solidFill>
                    <a:ln>
                      <a:solidFill>
                        <a:schemeClr val="accent3"/>
                      </a:solidFill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0-34EE-4007-A3D7-0DEE71406D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6619568"/>
        <c:axId val="226619960"/>
      </c:barChart>
      <c:catAx>
        <c:axId val="226619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19960"/>
        <c:crosses val="autoZero"/>
        <c:auto val="1"/>
        <c:lblAlgn val="ctr"/>
        <c:lblOffset val="100"/>
        <c:noMultiLvlLbl val="0"/>
      </c:catAx>
      <c:valAx>
        <c:axId val="226619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19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9B63-4DB5-8FB1-C5E50FDBFAF4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9B63-4DB5-8FB1-C5E50FDBFAF4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9B63-4DB5-8FB1-C5E50FDBFAF4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9B63-4DB5-8FB1-C5E50FDBFAF4}"/>
              </c:ext>
            </c:extLst>
          </c:dPt>
          <c:dLbls>
            <c:dLbl>
              <c:idx val="0"/>
              <c:layout>
                <c:manualLayout>
                  <c:x val="-0.18232151949239095"/>
                  <c:y val="-4.9232573639441508E-2"/>
                </c:manualLayout>
              </c:layout>
              <c:tx>
                <c:rich>
                  <a:bodyPr/>
                  <a:lstStyle/>
                  <a:p>
                    <a:fld id="{99FB2FEC-BB5A-4A4B-860C-CC07786BB20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B63-4DB5-8FB1-C5E50FDBFAF4}"/>
                </c:ext>
              </c:extLst>
            </c:dLbl>
            <c:dLbl>
              <c:idx val="1"/>
              <c:layout>
                <c:manualLayout>
                  <c:x val="-0.18477283757662738"/>
                  <c:y val="6.8047716452114314E-3"/>
                </c:manualLayout>
              </c:layout>
              <c:tx>
                <c:rich>
                  <a:bodyPr/>
                  <a:lstStyle/>
                  <a:p>
                    <a:fld id="{4F226C50-564F-4149-AB60-BAC95711107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B63-4DB5-8FB1-C5E50FDBFAF4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B63-4DB5-8FB1-C5E50FDBFAF4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5509380E-706C-4340-A23C-081189DBF2C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B63-4DB5-8FB1-C5E50FDBFAF4}"/>
                </c:ext>
              </c:extLst>
            </c:dLbl>
            <c:dLbl>
              <c:idx val="4"/>
              <c:layout>
                <c:manualLayout>
                  <c:x val="5.1334893738771675E-2"/>
                  <c:y val="1.5374069751149936E-2"/>
                </c:manualLayout>
              </c:layout>
              <c:tx>
                <c:rich>
                  <a:bodyPr/>
                  <a:lstStyle/>
                  <a:p>
                    <a:fld id="{E1401E87-3ED4-4D2E-9BCA-629CC58EAB7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B63-4DB5-8FB1-C5E50FDBFAF4}"/>
                </c:ext>
              </c:extLst>
            </c:dLbl>
            <c:dLbl>
              <c:idx val="5"/>
              <c:layout>
                <c:manualLayout>
                  <c:x val="1.3600267869299488E-2"/>
                  <c:y val="-1.8970190511499768E-3"/>
                </c:manualLayout>
              </c:layout>
              <c:tx>
                <c:rich>
                  <a:bodyPr/>
                  <a:lstStyle/>
                  <a:p>
                    <a:fld id="{5B8927A2-8CBC-47E2-852A-2A3ABF481379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B63-4DB5-8FB1-C5E50FDBFAF4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B63-4DB5-8FB1-C5E50FDBFAF4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AE3AC065-A5C4-439A-B8A0-A8A3761F574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B63-4DB5-8FB1-C5E50FDBFAF4}"/>
                </c:ext>
              </c:extLst>
            </c:dLbl>
            <c:dLbl>
              <c:idx val="8"/>
              <c:layout>
                <c:manualLayout>
                  <c:x val="2.2784184126037162E-2"/>
                  <c:y val="-3.7940381022998147E-2"/>
                </c:manualLayout>
              </c:layout>
              <c:tx>
                <c:rich>
                  <a:bodyPr/>
                  <a:lstStyle/>
                  <a:p>
                    <a:fld id="{068F5302-869F-49C4-800B-8F1361F212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B63-4DB5-8FB1-C5E50FDBFAF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Base!$E$119:$M$119</c:f>
              <c:numCache>
                <c:formatCode>General</c:formatCode>
                <c:ptCount val="9"/>
                <c:pt idx="0">
                  <c:v>0.6593561152188393</c:v>
                </c:pt>
                <c:pt idx="1">
                  <c:v>1.6553235023754795</c:v>
                </c:pt>
                <c:pt idx="3">
                  <c:v>0.94073803014235224</c:v>
                </c:pt>
                <c:pt idx="4">
                  <c:v>0.69827569308599824</c:v>
                </c:pt>
                <c:pt idx="5">
                  <c:v>1.1229745286453361</c:v>
                </c:pt>
                <c:pt idx="7">
                  <c:v>2.6989562521888764</c:v>
                </c:pt>
                <c:pt idx="8">
                  <c:v>1.0582821084235297</c:v>
                </c:pt>
              </c:numCache>
            </c:numRef>
          </c:xVal>
          <c:yVal>
            <c:numRef>
              <c:f>Base!$E$120:$M$120</c:f>
              <c:numCache>
                <c:formatCode>General</c:formatCode>
                <c:ptCount val="9"/>
                <c:pt idx="0">
                  <c:v>0.322570003299331</c:v>
                </c:pt>
                <c:pt idx="1">
                  <c:v>2.007649500611953</c:v>
                </c:pt>
                <c:pt idx="3">
                  <c:v>0.68580995536050404</c:v>
                </c:pt>
                <c:pt idx="4">
                  <c:v>0.27565452026734694</c:v>
                </c:pt>
                <c:pt idx="5">
                  <c:v>0.98022072866530918</c:v>
                </c:pt>
                <c:pt idx="7">
                  <c:v>1.4718467732434655</c:v>
                </c:pt>
                <c:pt idx="8">
                  <c:v>1.0409886982383962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Base!$E$5:$N$5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9B63-4DB5-8FB1-C5E50FDBFAF4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6620352"/>
        <c:axId val="226620744"/>
      </c:scatterChart>
      <c:valAx>
        <c:axId val="226620352"/>
        <c:scaling>
          <c:orientation val="minMax"/>
          <c:max val="3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0744"/>
        <c:crosses val="autoZero"/>
        <c:crossBetween val="midCat"/>
        <c:majorUnit val="0.2"/>
      </c:valAx>
      <c:valAx>
        <c:axId val="226620744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0352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3517-4CDE-A85A-CF6412631925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3517-4CDE-A85A-CF6412631925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3517-4CDE-A85A-CF6412631925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3517-4CDE-A85A-CF6412631925}"/>
              </c:ext>
            </c:extLst>
          </c:dPt>
          <c:dLbls>
            <c:dLbl>
              <c:idx val="0"/>
              <c:layout>
                <c:manualLayout>
                  <c:x val="2.7250609316650739E-2"/>
                  <c:y val="-3.4146342920698333E-2"/>
                </c:manualLayout>
              </c:layout>
              <c:tx>
                <c:rich>
                  <a:bodyPr/>
                  <a:lstStyle/>
                  <a:p>
                    <a:fld id="{8DEFC083-1D93-46D6-95AF-78BA491404D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517-4CDE-A85A-CF6412631925}"/>
                </c:ext>
              </c:extLst>
            </c:dLbl>
            <c:dLbl>
              <c:idx val="1"/>
              <c:layout>
                <c:manualLayout>
                  <c:x val="1.8633868351003564E-2"/>
                  <c:y val="-6.2601628687946942E-2"/>
                </c:manualLayout>
              </c:layout>
              <c:tx>
                <c:rich>
                  <a:bodyPr/>
                  <a:lstStyle/>
                  <a:p>
                    <a:fld id="{F852F655-8AA8-42EF-9C7B-F692D86FEFE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517-4CDE-A85A-CF641263192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17-4CDE-A85A-CF6412631925}"/>
                </c:ext>
              </c:extLst>
            </c:dLbl>
            <c:dLbl>
              <c:idx val="3"/>
              <c:layout>
                <c:manualLayout>
                  <c:x val="3.0682143106486693E-2"/>
                  <c:y val="3.6043361971848237E-2"/>
                </c:manualLayout>
              </c:layout>
              <c:tx>
                <c:rich>
                  <a:bodyPr/>
                  <a:lstStyle/>
                  <a:p>
                    <a:fld id="{9F89586B-3A34-4B4C-8950-6C7A7E4D47BA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517-4CDE-A85A-CF6412631925}"/>
                </c:ext>
              </c:extLst>
            </c:dLbl>
            <c:dLbl>
              <c:idx val="4"/>
              <c:layout>
                <c:manualLayout>
                  <c:x val="4.5985403221848124E-2"/>
                  <c:y val="7.5880762045996294E-2"/>
                </c:manualLayout>
              </c:layout>
              <c:tx>
                <c:rich>
                  <a:bodyPr/>
                  <a:lstStyle/>
                  <a:p>
                    <a:fld id="{A6354C5A-3940-40F8-8427-F85652D25440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3517-4CDE-A85A-CF6412631925}"/>
                </c:ext>
              </c:extLst>
            </c:dLbl>
            <c:dLbl>
              <c:idx val="5"/>
              <c:layout>
                <c:manualLayout>
                  <c:x val="-3.7469587810394799E-2"/>
                  <c:y val="-0.13468835263164342"/>
                </c:manualLayout>
              </c:layout>
              <c:tx>
                <c:rich>
                  <a:bodyPr/>
                  <a:lstStyle/>
                  <a:p>
                    <a:fld id="{39B81BCE-00F2-4CC2-A599-35B3C352939C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3517-4CDE-A85A-CF6412631925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17-4CDE-A85A-CF6412631925}"/>
                </c:ext>
              </c:extLst>
            </c:dLbl>
            <c:dLbl>
              <c:idx val="7"/>
              <c:layout>
                <c:manualLayout>
                  <c:x val="-8.1751827949952213E-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708A5B6D-EF9B-4DD6-9487-D3DF4B8B297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3517-4CDE-A85A-CF6412631925}"/>
                </c:ext>
              </c:extLst>
            </c:dLbl>
            <c:dLbl>
              <c:idx val="8"/>
              <c:layout>
                <c:manualLayout>
                  <c:x val="3.9437757158311597E-2"/>
                  <c:y val="-2.8455285767248678E-2"/>
                </c:manualLayout>
              </c:layout>
              <c:tx>
                <c:rich>
                  <a:bodyPr/>
                  <a:lstStyle/>
                  <a:p>
                    <a:fld id="{6DE828EE-E956-4BDE-A319-C9532E545045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3517-4CDE-A85A-CF641263192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Base!$E$38:$M$38</c:f>
              <c:numCache>
                <c:formatCode>General</c:formatCode>
                <c:ptCount val="9"/>
                <c:pt idx="0">
                  <c:v>123.98666035595097</c:v>
                </c:pt>
                <c:pt idx="1">
                  <c:v>187.35906727212438</c:v>
                </c:pt>
                <c:pt idx="3">
                  <c:v>80.541333956159434</c:v>
                </c:pt>
                <c:pt idx="4">
                  <c:v>60.257729461207255</c:v>
                </c:pt>
                <c:pt idx="5">
                  <c:v>79.626763885923936</c:v>
                </c:pt>
                <c:pt idx="7">
                  <c:v>618.58894341398172</c:v>
                </c:pt>
                <c:pt idx="8">
                  <c:v>60.999681328527572</c:v>
                </c:pt>
              </c:numCache>
            </c:numRef>
          </c:xVal>
          <c:yVal>
            <c:numRef>
              <c:f>Base!$E$34:$M$34</c:f>
              <c:numCache>
                <c:formatCode>General</c:formatCode>
                <c:ptCount val="9"/>
                <c:pt idx="0">
                  <c:v>7195.9756445705734</c:v>
                </c:pt>
                <c:pt idx="1">
                  <c:v>15744.459434632299</c:v>
                </c:pt>
                <c:pt idx="3">
                  <c:v>4351.2336010891095</c:v>
                </c:pt>
                <c:pt idx="4">
                  <c:v>3255.4148817507971</c:v>
                </c:pt>
                <c:pt idx="5">
                  <c:v>6691.3246962961284</c:v>
                </c:pt>
                <c:pt idx="7">
                  <c:v>4548.4481133381005</c:v>
                </c:pt>
                <c:pt idx="8">
                  <c:v>5126.0236410527359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Base!$E$5:$N$5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517-4CDE-A85A-CF6412631925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226621528"/>
        <c:axId val="226621920"/>
      </c:scatterChart>
      <c:valAx>
        <c:axId val="2266215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1920"/>
        <c:crosses val="autoZero"/>
        <c:crossBetween val="midCat"/>
      </c:valAx>
      <c:valAx>
        <c:axId val="226621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15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chemeClr val="accent5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Base!$E$121:$M$121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E2-4B2E-9669-1725F18EFA4C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Base!$E$122:$M$122</c:f>
              <c:numCache>
                <c:formatCode>General</c:formatCode>
                <c:ptCount val="9"/>
                <c:pt idx="0">
                  <c:v>148.18088246817672</c:v>
                </c:pt>
                <c:pt idx="1">
                  <c:v>646.1645760464969</c:v>
                </c:pt>
                <c:pt idx="3">
                  <c:v>83.22779688177269</c:v>
                </c:pt>
                <c:pt idx="4">
                  <c:v>62.26763106362278</c:v>
                </c:pt>
                <c:pt idx="5">
                  <c:v>274.61704884329168</c:v>
                </c:pt>
                <c:pt idx="7">
                  <c:v>0</c:v>
                </c:pt>
                <c:pt idx="8">
                  <c:v>210.37590439842984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E2-4B2E-9669-1725F18EFA4C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Base!$E$123:$M$123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25.882352941176471</c:v>
                </c:pt>
                <c:pt idx="4">
                  <c:v>25.882352941176471</c:v>
                </c:pt>
                <c:pt idx="5">
                  <c:v>25.882352941176471</c:v>
                </c:pt>
                <c:pt idx="7">
                  <c:v>1210.4414830684336</c:v>
                </c:pt>
                <c:pt idx="8">
                  <c:v>25.882352941176471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E2-4B2E-9669-1725F18EFA4C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Base!$E$124:$M$124</c:f>
              <c:numCache>
                <c:formatCode>General</c:formatCode>
                <c:ptCount val="9"/>
                <c:pt idx="0">
                  <c:v>125</c:v>
                </c:pt>
                <c:pt idx="1">
                  <c:v>125</c:v>
                </c:pt>
                <c:pt idx="3">
                  <c:v>222.22222222222223</c:v>
                </c:pt>
                <c:pt idx="4">
                  <c:v>121.95121951219512</c:v>
                </c:pt>
                <c:pt idx="5">
                  <c:v>121.95121951219512</c:v>
                </c:pt>
                <c:pt idx="7">
                  <c:v>0</c:v>
                </c:pt>
                <c:pt idx="8">
                  <c:v>153.84615384615384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EE2-4B2E-9669-1725F18EFA4C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Base!$E$125:$M$125</c:f>
              <c:numCache>
                <c:formatCode>General</c:formatCode>
                <c:ptCount val="9"/>
                <c:pt idx="0">
                  <c:v>56.497175141242934</c:v>
                </c:pt>
                <c:pt idx="1">
                  <c:v>56.497175141242934</c:v>
                </c:pt>
                <c:pt idx="3">
                  <c:v>139.03664302600473</c:v>
                </c:pt>
                <c:pt idx="4">
                  <c:v>139.03664302600473</c:v>
                </c:pt>
                <c:pt idx="5">
                  <c:v>139.03664302600473</c:v>
                </c:pt>
                <c:pt idx="7">
                  <c:v>139.03664302600473</c:v>
                </c:pt>
                <c:pt idx="8">
                  <c:v>139.03664302600473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E2-4B2E-9669-1725F18EFA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622704"/>
        <c:axId val="226623096"/>
      </c:barChart>
      <c:catAx>
        <c:axId val="22662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3096"/>
        <c:crosses val="autoZero"/>
        <c:auto val="1"/>
        <c:lblAlgn val="ctr"/>
        <c:lblOffset val="100"/>
        <c:noMultiLvlLbl val="0"/>
      </c:catAx>
      <c:valAx>
        <c:axId val="226623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800"/>
                  <a:t>Generator &amp; Fuel Tank Mass [kg]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6077649728197907"/>
          <c:y val="5.3226649379922844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Base!$B$121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Base!$E$127:$M$127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67-485F-BCC0-6EC1917B98F4}"/>
            </c:ext>
          </c:extLst>
        </c:ser>
        <c:ser>
          <c:idx val="1"/>
          <c:order val="1"/>
          <c:tx>
            <c:strRef>
              <c:f>Base!$B$122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Base!$E$128:$M$128</c:f>
              <c:numCache>
                <c:formatCode>General</c:formatCode>
                <c:ptCount val="9"/>
                <c:pt idx="0">
                  <c:v>84.969212175981298</c:v>
                </c:pt>
                <c:pt idx="1">
                  <c:v>927.50896083229213</c:v>
                </c:pt>
                <c:pt idx="3">
                  <c:v>56.009542575076125</c:v>
                </c:pt>
                <c:pt idx="4">
                  <c:v>41.904047250719799</c:v>
                </c:pt>
                <c:pt idx="5">
                  <c:v>394.18715144970093</c:v>
                </c:pt>
                <c:pt idx="7">
                  <c:v>0</c:v>
                </c:pt>
                <c:pt idx="8">
                  <c:v>301.9749823900907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67-485F-BCC0-6EC1917B98F4}"/>
            </c:ext>
          </c:extLst>
        </c:ser>
        <c:ser>
          <c:idx val="2"/>
          <c:order val="2"/>
          <c:tx>
            <c:strRef>
              <c:f>Base!$B$123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Base!$E$129:$M$129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685.91684040544578</c:v>
                </c:pt>
                <c:pt idx="8">
                  <c:v>14.666666666666668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67-485F-BCC0-6EC1917B98F4}"/>
            </c:ext>
          </c:extLst>
        </c:ser>
        <c:ser>
          <c:idx val="3"/>
          <c:order val="3"/>
          <c:tx>
            <c:strRef>
              <c:f>Base!$B$124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Base!$E$130:$M$130</c:f>
              <c:numCache>
                <c:formatCode>General</c:formatCode>
                <c:ptCount val="9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67-485F-BCC0-6EC1917B98F4}"/>
            </c:ext>
          </c:extLst>
        </c:ser>
        <c:ser>
          <c:idx val="4"/>
          <c:order val="4"/>
          <c:tx>
            <c:strRef>
              <c:f>Base!$B$125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Base!$E$5:$M$5</c:f>
              <c:strCache>
                <c:ptCount val="9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</c:strCache>
            </c:strRef>
          </c:cat>
          <c:val>
            <c:numRef>
              <c:f>Base!$E$131:$M$131</c:f>
              <c:numCache>
                <c:formatCode>General</c:formatCode>
                <c:ptCount val="9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67-485F-BCC0-6EC1917B98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6623880"/>
        <c:axId val="226624272"/>
      </c:barChart>
      <c:catAx>
        <c:axId val="226623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4272"/>
        <c:crosses val="autoZero"/>
        <c:auto val="1"/>
        <c:lblAlgn val="ctr"/>
        <c:lblOffset val="100"/>
        <c:noMultiLvlLbl val="0"/>
      </c:catAx>
      <c:valAx>
        <c:axId val="226624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800"/>
                  <a:t>Generator &amp; Fuel Tank Volume [l]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6623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13528272292212123"/>
          <c:y val="4.5110707202751697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'Sensitivity-Range'!$E$13:$E$21</c:f>
              <c:numCache>
                <c:formatCode>General</c:formatCode>
                <c:ptCount val="9"/>
                <c:pt idx="0">
                  <c:v>0.93044938019724688</c:v>
                </c:pt>
                <c:pt idx="1">
                  <c:v>0.67638976449586574</c:v>
                </c:pt>
                <c:pt idx="2">
                  <c:v>0.54952440701165917</c:v>
                </c:pt>
                <c:pt idx="3">
                  <c:v>0.47353752576638175</c:v>
                </c:pt>
                <c:pt idx="4">
                  <c:v>0.42299053182307644</c:v>
                </c:pt>
                <c:pt idx="5">
                  <c:v>0.38698117715632685</c:v>
                </c:pt>
                <c:pt idx="6">
                  <c:v>0.36005834162026112</c:v>
                </c:pt>
                <c:pt idx="7">
                  <c:v>0.3391936286049505</c:v>
                </c:pt>
                <c:pt idx="8">
                  <c:v>0.322570003299331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'Sensitivity-Range'!$F$13:$F$21</c:f>
              <c:numCache>
                <c:formatCode>General</c:formatCode>
                <c:ptCount val="9"/>
                <c:pt idx="0">
                  <c:v>2.4984484964917373</c:v>
                </c:pt>
                <c:pt idx="1">
                  <c:v>2.2581763781078972</c:v>
                </c:pt>
                <c:pt idx="2">
                  <c:v>2.1453287124963332</c:v>
                </c:pt>
                <c:pt idx="3">
                  <c:v>2.0835954515122261</c:v>
                </c:pt>
                <c:pt idx="4">
                  <c:v>2.0475439314513895</c:v>
                </c:pt>
                <c:pt idx="5">
                  <c:v>2.0262780289678157</c:v>
                </c:pt>
                <c:pt idx="6">
                  <c:v>2.0143529564983624</c:v>
                </c:pt>
                <c:pt idx="7">
                  <c:v>2.0087468668097155</c:v>
                </c:pt>
                <c:pt idx="8">
                  <c:v>2.007649500611953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6"/>
          <c:order val="5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'Sensitivity-Range'!$M$13:$M$21</c:f>
              <c:numCache>
                <c:formatCode>General</c:formatCode>
                <c:ptCount val="9"/>
                <c:pt idx="0">
                  <c:v>2.7761085437795781</c:v>
                </c:pt>
                <c:pt idx="1">
                  <c:v>2.049309186232803</c:v>
                </c:pt>
                <c:pt idx="2">
                  <c:v>1.6867174453276841</c:v>
                </c:pt>
                <c:pt idx="3">
                  <c:v>1.469814025096698</c:v>
                </c:pt>
                <c:pt idx="4">
                  <c:v>1.325759208163682</c:v>
                </c:pt>
                <c:pt idx="5">
                  <c:v>1.2233360144548169</c:v>
                </c:pt>
                <c:pt idx="6">
                  <c:v>1.1469359908844599</c:v>
                </c:pt>
                <c:pt idx="7">
                  <c:v>1.087887807924421</c:v>
                </c:pt>
                <c:pt idx="8">
                  <c:v>1.0409886982383962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6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'Sensitivity-Range'!$L$13:$L$21</c:f>
              <c:numCache>
                <c:formatCode>General</c:formatCode>
                <c:ptCount val="9"/>
                <c:pt idx="0">
                  <c:v>1.7140947382654366</c:v>
                </c:pt>
                <c:pt idx="1">
                  <c:v>1.565117405308778</c:v>
                </c:pt>
                <c:pt idx="2">
                  <c:v>1.5000087333987984</c:v>
                </c:pt>
                <c:pt idx="3">
                  <c:v>1.4687858178816182</c:v>
                </c:pt>
                <c:pt idx="4">
                  <c:v>1.4548048943265888</c:v>
                </c:pt>
                <c:pt idx="5">
                  <c:v>1.4509488092319198</c:v>
                </c:pt>
                <c:pt idx="6">
                  <c:v>1.4536739820742788</c:v>
                </c:pt>
                <c:pt idx="7">
                  <c:v>1.4610261526010737</c:v>
                </c:pt>
                <c:pt idx="8">
                  <c:v>1.4718467732434655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6625056"/>
        <c:axId val="227187904"/>
      </c:scatterChart>
      <c:valAx>
        <c:axId val="226625056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187904"/>
        <c:crosses val="autoZero"/>
        <c:crossBetween val="midCat"/>
      </c:valAx>
      <c:valAx>
        <c:axId val="2271879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662505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'Sensitivity-Range'!$E$2:$E$10</c:f>
              <c:numCache>
                <c:formatCode>General</c:formatCode>
                <c:ptCount val="9"/>
                <c:pt idx="0">
                  <c:v>2.1067174238754522</c:v>
                </c:pt>
                <c:pt idx="1">
                  <c:v>1.5022959722643174</c:v>
                </c:pt>
                <c:pt idx="2">
                  <c:v>1.200372037401066</c:v>
                </c:pt>
                <c:pt idx="3">
                  <c:v>1.0194484572160223</c:v>
                </c:pt>
                <c:pt idx="4">
                  <c:v>0.89902618650293831</c:v>
                </c:pt>
                <c:pt idx="5">
                  <c:v>0.81317707066226763</c:v>
                </c:pt>
                <c:pt idx="6">
                  <c:v>0.74893703913775367</c:v>
                </c:pt>
                <c:pt idx="7">
                  <c:v>0.69910383656264963</c:v>
                </c:pt>
                <c:pt idx="8">
                  <c:v>0.6593561152188393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F2-40A1-87F6-350D587BDC7C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'Sensitivity-Range'!$H$2:$H$10</c:f>
              <c:numCache>
                <c:formatCode>General</c:formatCode>
                <c:ptCount val="9"/>
                <c:pt idx="0">
                  <c:v>4.0364403786552465</c:v>
                </c:pt>
                <c:pt idx="1">
                  <c:v>2.7461467357658904</c:v>
                </c:pt>
                <c:pt idx="2">
                  <c:v>2.1010888369765701</c:v>
                </c:pt>
                <c:pt idx="3">
                  <c:v>1.7141254653252522</c:v>
                </c:pt>
                <c:pt idx="4">
                  <c:v>1.4562095493147891</c:v>
                </c:pt>
                <c:pt idx="5">
                  <c:v>1.2720352018703778</c:v>
                </c:pt>
                <c:pt idx="6">
                  <c:v>1.1339494800789423</c:v>
                </c:pt>
                <c:pt idx="7">
                  <c:v>1.0265896384356157</c:v>
                </c:pt>
                <c:pt idx="8">
                  <c:v>0.94073803014235224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F2-40A1-87F6-350D587BDC7C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'Sensitivity-Range'!$I$2:$I$10</c:f>
              <c:numCache>
                <c:formatCode>General</c:formatCode>
                <c:ptCount val="9"/>
                <c:pt idx="0">
                  <c:v>2.9924262150863012</c:v>
                </c:pt>
                <c:pt idx="1">
                  <c:v>2.0362929853056655</c:v>
                </c:pt>
                <c:pt idx="2">
                  <c:v>1.5582769457758996</c:v>
                </c:pt>
                <c:pt idx="3">
                  <c:v>1.2715078814203167</c:v>
                </c:pt>
                <c:pt idx="4">
                  <c:v>1.0803623874831279</c:v>
                </c:pt>
                <c:pt idx="5">
                  <c:v>0.94385900501546172</c:v>
                </c:pt>
                <c:pt idx="6">
                  <c:v>0.84150700474687223</c:v>
                </c:pt>
                <c:pt idx="7">
                  <c:v>0.76192264837584367</c:v>
                </c:pt>
                <c:pt idx="8">
                  <c:v>0.69827569308599824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6F2-40A1-87F6-350D587BDC7C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solidFill>
                <a:schemeClr val="accent6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'Sensitivity-Range'!$J$2:$J$10</c:f>
              <c:numCache>
                <c:formatCode>General</c:formatCode>
                <c:ptCount val="9"/>
                <c:pt idx="0">
                  <c:v>3.402500868580991</c:v>
                </c:pt>
                <c:pt idx="1">
                  <c:v>2.4481486271642128</c:v>
                </c:pt>
                <c:pt idx="2">
                  <c:v>1.9719267264440186</c:v>
                </c:pt>
                <c:pt idx="3">
                  <c:v>1.686965092758679</c:v>
                </c:pt>
                <c:pt idx="4">
                  <c:v>1.4976404647872341</c:v>
                </c:pt>
                <c:pt idx="5">
                  <c:v>1.3629715290716402</c:v>
                </c:pt>
                <c:pt idx="6">
                  <c:v>1.2624677039251884</c:v>
                </c:pt>
                <c:pt idx="7">
                  <c:v>1.1847454007607157</c:v>
                </c:pt>
                <c:pt idx="8">
                  <c:v>1.1229745286453361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6F2-40A1-87F6-350D587BDC7C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'Sensitivity-Range'!$F$2:$F$10</c:f>
              <c:numCache>
                <c:formatCode>General</c:formatCode>
                <c:ptCount val="9"/>
                <c:pt idx="0">
                  <c:v>3.0238908706350061</c:v>
                </c:pt>
                <c:pt idx="1">
                  <c:v>2.4287329332456769</c:v>
                </c:pt>
                <c:pt idx="2">
                  <c:v>2.1362315454119938</c:v>
                </c:pt>
                <c:pt idx="3">
                  <c:v>1.9648935317851561</c:v>
                </c:pt>
                <c:pt idx="4">
                  <c:v>1.854223967159722</c:v>
                </c:pt>
                <c:pt idx="5">
                  <c:v>1.7782989558225579</c:v>
                </c:pt>
                <c:pt idx="6">
                  <c:v>1.7241588308803</c:v>
                </c:pt>
                <c:pt idx="7">
                  <c:v>1.6846058915987157</c:v>
                </c:pt>
                <c:pt idx="8">
                  <c:v>1.6553235023754795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6F2-40A1-87F6-350D587BDC7C}"/>
            </c:ext>
          </c:extLst>
        </c:ser>
        <c:ser>
          <c:idx val="6"/>
          <c:order val="5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'Sensitivity-Range'!$M$2:$M$10</c:f>
              <c:numCache>
                <c:formatCode>General</c:formatCode>
                <c:ptCount val="9"/>
                <c:pt idx="0">
                  <c:v>3.5993221954203407</c:v>
                </c:pt>
                <c:pt idx="1">
                  <c:v>2.537885339689232</c:v>
                </c:pt>
                <c:pt idx="2">
                  <c:v>2.0077297752052372</c:v>
                </c:pt>
                <c:pt idx="3">
                  <c:v>1.6900904014522602</c:v>
                </c:pt>
                <c:pt idx="4">
                  <c:v>1.4787122183275547</c:v>
                </c:pt>
                <c:pt idx="5">
                  <c:v>1.328057397666542</c:v>
                </c:pt>
                <c:pt idx="6">
                  <c:v>1.215357051129649</c:v>
                </c:pt>
                <c:pt idx="7">
                  <c:v>1.1279618195030283</c:v>
                </c:pt>
                <c:pt idx="8">
                  <c:v>1.0582821084235297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F2-40A1-87F6-350D587BDC7C}"/>
            </c:ext>
          </c:extLst>
        </c:ser>
        <c:ser>
          <c:idx val="0"/>
          <c:order val="6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'Sensitivity-Range'!$L$2:$L$10</c:f>
              <c:numCache>
                <c:formatCode>General</c:formatCode>
                <c:ptCount val="9"/>
                <c:pt idx="0">
                  <c:v>3.5327710351469297</c:v>
                </c:pt>
                <c:pt idx="1">
                  <c:v>3.1005705368011651</c:v>
                </c:pt>
                <c:pt idx="2">
                  <c:v>2.9010232192194882</c:v>
                </c:pt>
                <c:pt idx="3">
                  <c:v>2.7951341597801429</c:v>
                </c:pt>
                <c:pt idx="4">
                  <c:v>2.7366020772338762</c:v>
                </c:pt>
                <c:pt idx="5">
                  <c:v>2.7056116036787605</c:v>
                </c:pt>
                <c:pt idx="6">
                  <c:v>2.6922815190948253</c:v>
                </c:pt>
                <c:pt idx="7">
                  <c:v>2.6911476607931974</c:v>
                </c:pt>
                <c:pt idx="8">
                  <c:v>2.6989562521888764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F2-40A1-87F6-350D587BD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7188688"/>
        <c:axId val="227189080"/>
      </c:scatterChart>
      <c:valAx>
        <c:axId val="227188688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189080"/>
        <c:crosses val="autoZero"/>
        <c:crossBetween val="midCat"/>
      </c:valAx>
      <c:valAx>
        <c:axId val="227189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7188688"/>
        <c:crosses val="autoZero"/>
        <c:crossBetween val="midCat"/>
        <c:majorUnit val="1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'Sensitivity-Range'!$E$44:$M$44</c:f>
              <c:numCache>
                <c:formatCode>General</c:formatCode>
                <c:ptCount val="9"/>
                <c:pt idx="0">
                  <c:v>4.8280004151801843E-3</c:v>
                </c:pt>
                <c:pt idx="1">
                  <c:v>3.0231512487412359E-2</c:v>
                </c:pt>
                <c:pt idx="3">
                  <c:v>1.7266535784946058E-3</c:v>
                </c:pt>
                <c:pt idx="4">
                  <c:v>9.8127188756157234E-4</c:v>
                </c:pt>
                <c:pt idx="5">
                  <c:v>5.5944708932835138E-3</c:v>
                </c:pt>
                <c:pt idx="7">
                  <c:v>0.17789339433059809</c:v>
                </c:pt>
                <c:pt idx="8">
                  <c:v>3.2913994463557115E-3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189864"/>
        <c:axId val="227190256"/>
      </c:barChart>
      <c:catAx>
        <c:axId val="227189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0256"/>
        <c:crossesAt val="1.0000000000000003E-4"/>
        <c:auto val="1"/>
        <c:lblAlgn val="ctr"/>
        <c:lblOffset val="100"/>
        <c:noMultiLvlLbl val="0"/>
      </c:catAx>
      <c:valAx>
        <c:axId val="227190256"/>
        <c:scaling>
          <c:logBase val="10"/>
          <c:orientation val="minMax"/>
          <c:min val="1.0000000000000003E-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[CO2 g]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solidFill>
              <a:sysClr val="windowText" lastClr="000000">
                <a:lumMod val="25000"/>
                <a:lumOff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89864"/>
        <c:crosses val="autoZero"/>
        <c:crossBetween val="between"/>
        <c:majorUnit val="1.8000000000000002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44-4692-A717-669984D9FAD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044-4692-A717-669984D9FAD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044-4692-A717-669984D9FAD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C044-4692-A717-669984D9FAD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C044-4692-A717-669984D9FAD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C044-4692-A717-669984D9FAD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C044-4692-A717-669984D9FAD0}"/>
              </c:ext>
            </c:extLst>
          </c:dPt>
          <c:cat>
            <c:strRef>
              <c:f>'Sensitivity-Range'!$E$1:$N$1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'Sensitivity-Range'!$E$45:$M$45</c:f>
              <c:numCache>
                <c:formatCode>General</c:formatCode>
                <c:ptCount val="9"/>
                <c:pt idx="0">
                  <c:v>0.28020896199536993</c:v>
                </c:pt>
                <c:pt idx="1">
                  <c:v>2.5404632342363356</c:v>
                </c:pt>
                <c:pt idx="3">
                  <c:v>9.3282203052110615E-2</c:v>
                </c:pt>
                <c:pt idx="4">
                  <c:v>5.3013067939577919E-2</c:v>
                </c:pt>
                <c:pt idx="5">
                  <c:v>0.47012360447760559</c:v>
                </c:pt>
                <c:pt idx="7">
                  <c:v>1.3080396641955714</c:v>
                </c:pt>
                <c:pt idx="8">
                  <c:v>0.27658818876938313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044-4692-A717-669984D9F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191040"/>
        <c:axId val="227191432"/>
      </c:barChart>
      <c:catAx>
        <c:axId val="2271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1432"/>
        <c:crossesAt val="1.0000000000000002E-3"/>
        <c:auto val="1"/>
        <c:lblAlgn val="ctr"/>
        <c:lblOffset val="100"/>
        <c:noMultiLvlLbl val="0"/>
      </c:catAx>
      <c:valAx>
        <c:axId val="227191432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Sensitivity [kJ]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Powertrain tank-to-wheel efficiency [-]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0DA-48A2-86E0-F86457E2E787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0DA-48A2-86E0-F86457E2E787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0DA-48A2-86E0-F86457E2E787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0DA-48A2-86E0-F86457E2E787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0DA-48A2-86E0-F86457E2E787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0DA-48A2-86E0-F86457E2E787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0DA-48A2-86E0-F86457E2E787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0DA-48A2-86E0-F86457E2E787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Base!$E$30:$N$30</c:f>
              <c:numCache>
                <c:formatCode>General</c:formatCode>
                <c:ptCount val="10"/>
                <c:pt idx="0">
                  <c:v>0.17671999999999999</c:v>
                </c:pt>
                <c:pt idx="1">
                  <c:v>0.16920000000000002</c:v>
                </c:pt>
                <c:pt idx="3">
                  <c:v>0.29267667792000002</c:v>
                </c:pt>
                <c:pt idx="4">
                  <c:v>0.38510089199999997</c:v>
                </c:pt>
                <c:pt idx="5">
                  <c:v>0.38510089199999997</c:v>
                </c:pt>
                <c:pt idx="7">
                  <c:v>0.81073871999999991</c:v>
                </c:pt>
                <c:pt idx="8">
                  <c:v>0.50063115959999993</c:v>
                </c:pt>
                <c:pt idx="9">
                  <c:v>0.53914124879999992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0DA-48A2-86E0-F86457E2E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8989616"/>
        <c:axId val="178990008"/>
      </c:barChart>
      <c:catAx>
        <c:axId val="17898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0008"/>
        <c:crosses val="autoZero"/>
        <c:auto val="1"/>
        <c:lblAlgn val="ctr"/>
        <c:lblOffset val="100"/>
        <c:noMultiLvlLbl val="0"/>
      </c:catAx>
      <c:valAx>
        <c:axId val="178990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8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'RE-Base'!$G$144</c:f>
              <c:strCache>
                <c:ptCount val="1"/>
                <c:pt idx="0">
                  <c:v>Gravimetric density [kg/km]/[km]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'RE-Base'!$H$144:$K$144</c:f>
              <c:numCache>
                <c:formatCode>General</c:formatCode>
                <c:ptCount val="4"/>
                <c:pt idx="0">
                  <c:v>3.5164364440930483E-3</c:v>
                </c:pt>
                <c:pt idx="1">
                  <c:v>4.0013611182057561E-3</c:v>
                </c:pt>
                <c:pt idx="2">
                  <c:v>3.1519634470870807E-3</c:v>
                </c:pt>
                <c:pt idx="3">
                  <c:v>3.2939603263595716E-3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0-492B-9814-79493B19D3E0}"/>
            </c:ext>
          </c:extLst>
        </c:ser>
        <c:ser>
          <c:idx val="1"/>
          <c:order val="1"/>
          <c:tx>
            <c:strRef>
              <c:f>'RE-Base'!$G$145</c:f>
              <c:strCache>
                <c:ptCount val="1"/>
                <c:pt idx="0">
                  <c:v>Volumetric density [L/km]/[km]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'RE-Base'!$H$145:$K$145</c:f>
              <c:numCache>
                <c:formatCode>General</c:formatCode>
                <c:ptCount val="4"/>
                <c:pt idx="0">
                  <c:v>1.5720736357659228E-3</c:v>
                </c:pt>
                <c:pt idx="1">
                  <c:v>2.3923845059522371E-3</c:v>
                </c:pt>
                <c:pt idx="2">
                  <c:v>9.8325208915631254E-4</c:v>
                </c:pt>
                <c:pt idx="3">
                  <c:v>8.7981955502766684E-4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0-492B-9814-79493B19D3E0}"/>
            </c:ext>
          </c:extLst>
        </c:ser>
        <c:ser>
          <c:idx val="2"/>
          <c:order val="2"/>
          <c:tx>
            <c:strRef>
              <c:f>'RE-Base'!$G$146</c:f>
              <c:strCache>
                <c:ptCount val="1"/>
                <c:pt idx="0">
                  <c:v>Primary energy usage/km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'RE-Base'!$H$146:$K$146</c:f>
              <c:numCache>
                <c:formatCode>General</c:formatCode>
                <c:ptCount val="4"/>
                <c:pt idx="0">
                  <c:v>0.39442902449798201</c:v>
                </c:pt>
                <c:pt idx="1">
                  <c:v>2.5860664631746069</c:v>
                </c:pt>
                <c:pt idx="2">
                  <c:v>2.1876259306367594</c:v>
                </c:pt>
                <c:pt idx="3">
                  <c:v>1.1510279362278706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0-492B-9814-79493B19D3E0}"/>
            </c:ext>
          </c:extLst>
        </c:ser>
        <c:ser>
          <c:idx val="3"/>
          <c:order val="3"/>
          <c:tx>
            <c:strRef>
              <c:f>'RE-Base'!$G$147</c:f>
              <c:strCache>
                <c:ptCount val="1"/>
                <c:pt idx="0">
                  <c:v>Net CO2 emissions /km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'RE-Base'!$H$147:$K$147</c:f>
              <c:numCache>
                <c:formatCode>General</c:formatCode>
                <c:ptCount val="4"/>
                <c:pt idx="0">
                  <c:v>1.0760952189156447</c:v>
                </c:pt>
                <c:pt idx="1">
                  <c:v>1.1166624279055488</c:v>
                </c:pt>
                <c:pt idx="2">
                  <c:v>1.1028920731559393</c:v>
                </c:pt>
                <c:pt idx="3">
                  <c:v>1.115227589289405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0-492B-9814-79493B19D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27192216"/>
        <c:axId val="227192608"/>
      </c:barChart>
      <c:catAx>
        <c:axId val="227192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2608"/>
        <c:crossesAt val="1.0000000000000003E-4"/>
        <c:auto val="1"/>
        <c:lblAlgn val="ctr"/>
        <c:lblOffset val="100"/>
        <c:noMultiLvlLbl val="0"/>
      </c:catAx>
      <c:valAx>
        <c:axId val="227192608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Absolute sensitivity parameter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2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64-403C-BBC0-CD5621B9A5D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64-403C-BBC0-CD5621B9A5D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64-403C-BBC0-CD5621B9A5D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64-403C-BBC0-CD5621B9A5D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64-403C-BBC0-CD5621B9A5D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64-403C-BBC0-CD5621B9A5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64-403C-BBC0-CD5621B9A5D5}"/>
              </c:ext>
            </c:extLst>
          </c:dPt>
          <c:cat>
            <c:strRef>
              <c:f>'Base-design'!$E$5:$N$5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'Base-design'!$E$39:$M$39</c:f>
              <c:numCache>
                <c:formatCode>General</c:formatCode>
                <c:ptCount val="9"/>
                <c:pt idx="0">
                  <c:v>6.0110512034210917</c:v>
                </c:pt>
                <c:pt idx="1">
                  <c:v>6.3785098428178557</c:v>
                </c:pt>
                <c:pt idx="3">
                  <c:v>5.961551939609933</c:v>
                </c:pt>
                <c:pt idx="4">
                  <c:v>5.9468747980747745</c:v>
                </c:pt>
                <c:pt idx="5">
                  <c:v>6.1019552529375138</c:v>
                </c:pt>
                <c:pt idx="7">
                  <c:v>6.796393103671579</c:v>
                </c:pt>
                <c:pt idx="8">
                  <c:v>6.0544963650813743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64-403C-BBC0-CD5621B9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193392"/>
        <c:axId val="227193784"/>
      </c:barChart>
      <c:catAx>
        <c:axId val="227193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3784"/>
        <c:crosses val="autoZero"/>
        <c:auto val="1"/>
        <c:lblAlgn val="ctr"/>
        <c:lblOffset val="100"/>
        <c:noMultiLvlLbl val="0"/>
      </c:catAx>
      <c:valAx>
        <c:axId val="227193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Percentage Saving in CO2/Primary Energy usage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3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65396734257342"/>
          <c:y val="4.7082771945052254E-2"/>
          <c:w val="0.85861354030724646"/>
          <c:h val="0.7899063274218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tx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05-4CA8-A87B-53BBAAE32B32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05-4CA8-A87B-53BBAAE32B3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05-4CA8-A87B-53BBAAE32B32}"/>
              </c:ext>
            </c:extLst>
          </c:dPt>
          <c:cat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cat>
          <c:val>
            <c:numRef>
              <c:f>'Base-ICE'!$E$34:$J$34</c:f>
              <c:numCache>
                <c:formatCode>General</c:formatCode>
                <c:ptCount val="6"/>
                <c:pt idx="0">
                  <c:v>7195.9756445705734</c:v>
                </c:pt>
                <c:pt idx="1">
                  <c:v>6131.6488433790273</c:v>
                </c:pt>
                <c:pt idx="2">
                  <c:v>5612.7955759299111</c:v>
                </c:pt>
                <c:pt idx="3">
                  <c:v>15019.3617437255</c:v>
                </c:pt>
                <c:pt idx="4">
                  <c:v>12682.951549282436</c:v>
                </c:pt>
                <c:pt idx="5">
                  <c:v>11559.117205544484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05-4CA8-A87B-53BBAAE3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194568"/>
        <c:axId val="227194960"/>
      </c:barChart>
      <c:catAx>
        <c:axId val="227194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4960"/>
        <c:crosses val="autoZero"/>
        <c:auto val="1"/>
        <c:lblAlgn val="ctr"/>
        <c:lblOffset val="100"/>
        <c:noMultiLvlLbl val="0"/>
      </c:catAx>
      <c:valAx>
        <c:axId val="227194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000" b="0" i="0" cap="none" baseline="0">
                    <a:effectLst/>
                  </a:rPr>
                  <a:t>Primary Energy useage [kJ/km]</a:t>
                </a:r>
                <a:endParaRPr lang="en-GB" sz="1000" cap="none" baseline="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194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97883827871728"/>
          <c:y val="4.7082771945052254E-2"/>
          <c:w val="0.87686736976605251"/>
          <c:h val="0.79947962470664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tx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1-4982-AE0A-6EC1FF643FD5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91-4982-AE0A-6EC1FF643FD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1-4982-AE0A-6EC1FF643FD5}"/>
              </c:ext>
            </c:extLst>
          </c:dPt>
          <c:cat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cat>
          <c:val>
            <c:numRef>
              <c:f>'Base-ICE'!$E$38:$J$38</c:f>
              <c:numCache>
                <c:formatCode>General</c:formatCode>
                <c:ptCount val="6"/>
                <c:pt idx="0">
                  <c:v>123.98666035595097</c:v>
                </c:pt>
                <c:pt idx="1">
                  <c:v>105.64830957142064</c:v>
                </c:pt>
                <c:pt idx="2">
                  <c:v>96.708467773272361</c:v>
                </c:pt>
                <c:pt idx="3">
                  <c:v>178.73040475033346</c:v>
                </c:pt>
                <c:pt idx="4">
                  <c:v>150.92712343646099</c:v>
                </c:pt>
                <c:pt idx="5">
                  <c:v>137.55349474597938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1-4982-AE0A-6EC1FF64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1360"/>
        <c:axId val="227761752"/>
      </c:barChart>
      <c:catAx>
        <c:axId val="227761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1752"/>
        <c:crosses val="autoZero"/>
        <c:auto val="1"/>
        <c:lblAlgn val="ctr"/>
        <c:lblOffset val="100"/>
        <c:noMultiLvlLbl val="0"/>
      </c:catAx>
      <c:valAx>
        <c:axId val="22776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000" b="0" i="0" cap="none" baseline="0">
                    <a:effectLst/>
                  </a:rPr>
                  <a:t>Net CO2 emissions [g/km]</a:t>
                </a:r>
                <a:endParaRPr lang="en-GB" sz="300" cap="none" baseline="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1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169372611155438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0DF-487A-8E1E-991D446398FF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0DF-487A-8E1E-991D446398FF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0DF-487A-8E1E-991D446398FF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0DF-487A-8E1E-991D446398FF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0DF-487A-8E1E-991D446398FF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0DF-487A-8E1E-991D446398FF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90DF-487A-8E1E-991D446398FF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0DF-487A-8E1E-991D446398FF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90DF-487A-8E1E-991D446398FF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90DF-487A-8E1E-991D446398FF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90DF-487A-8E1E-991D446398FF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90DF-487A-8E1E-991D446398FF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4074.1956745373218</c:v>
                </c:pt>
                <c:pt idx="2">
                  <c:v>3968.7750186148555</c:v>
                </c:pt>
                <c:pt idx="4">
                  <c:v>3255.4148817507971</c:v>
                </c:pt>
                <c:pt idx="5">
                  <c:v>3048.4327902987702</c:v>
                </c:pt>
                <c:pt idx="6">
                  <c:v>2969.6143783298162</c:v>
                </c:pt>
                <c:pt idx="8">
                  <c:v>6691.3246962961284</c:v>
                </c:pt>
                <c:pt idx="9">
                  <c:v>6255.6046921383713</c:v>
                </c:pt>
                <c:pt idx="10">
                  <c:v>6090.1909740088404</c:v>
                </c:pt>
                <c:pt idx="12">
                  <c:v>4548.4481133381005</c:v>
                </c:pt>
                <c:pt idx="13">
                  <c:v>4220.5797671368509</c:v>
                </c:pt>
                <c:pt idx="14">
                  <c:v>4097.6881701097236</c:v>
                </c:pt>
                <c:pt idx="16">
                  <c:v>5126.0236410527359</c:v>
                </c:pt>
                <c:pt idx="17">
                  <c:v>4794.7359752166476</c:v>
                </c:pt>
                <c:pt idx="18">
                  <c:v>4668.8673857260083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0DF-487A-8E1E-991D446398FF}"/>
            </c:ext>
          </c:extLst>
        </c:ser>
        <c:ser>
          <c:idx val="0"/>
          <c:order val="1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90DF-487A-8E1E-991D446398FF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90DF-487A-8E1E-991D446398FF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90DF-487A-8E1E-991D446398FF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4-4B21-99C6-AE053E2D8875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90DF-487A-8E1E-991D446398FF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C4-4B21-99C6-AE053E2D8875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C4-4B21-99C6-AE053E2D8875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C4-4B21-99C6-AE053E2D8875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C4-4B21-99C6-AE053E2D8875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90DF-487A-8E1E-991D446398FF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90DF-487A-8E1E-991D446398FF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90DF-487A-8E1E-991D446398FF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4074.1956745373218</c:v>
                </c:pt>
                <c:pt idx="2">
                  <c:v>3968.7750186148555</c:v>
                </c:pt>
                <c:pt idx="4">
                  <c:v>3255.4148817507971</c:v>
                </c:pt>
                <c:pt idx="5">
                  <c:v>3048.4327902987702</c:v>
                </c:pt>
                <c:pt idx="6">
                  <c:v>2969.6143783298162</c:v>
                </c:pt>
                <c:pt idx="8">
                  <c:v>6691.3246962961284</c:v>
                </c:pt>
                <c:pt idx="9">
                  <c:v>6255.6046921383713</c:v>
                </c:pt>
                <c:pt idx="10">
                  <c:v>6090.1909740088404</c:v>
                </c:pt>
                <c:pt idx="12">
                  <c:v>4548.4481133381005</c:v>
                </c:pt>
                <c:pt idx="13">
                  <c:v>4220.5797671368509</c:v>
                </c:pt>
                <c:pt idx="14">
                  <c:v>4097.6881701097236</c:v>
                </c:pt>
                <c:pt idx="16">
                  <c:v>5126.0236410527359</c:v>
                </c:pt>
                <c:pt idx="17">
                  <c:v>4794.7359752166476</c:v>
                </c:pt>
                <c:pt idx="18">
                  <c:v>4668.8673857260083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2536"/>
        <c:axId val="227762928"/>
      </c:barChart>
      <c:catAx>
        <c:axId val="227762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2928"/>
        <c:crosses val="autoZero"/>
        <c:auto val="1"/>
        <c:lblAlgn val="ctr"/>
        <c:lblOffset val="100"/>
        <c:noMultiLvlLbl val="0"/>
      </c:catAx>
      <c:valAx>
        <c:axId val="22776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cap="non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100" b="0" i="0" baseline="0">
                    <a:effectLst/>
                  </a:rPr>
                  <a:t>Primary Energy useage [kJ/km]</a:t>
                </a:r>
                <a:endParaRPr lang="en-GB" sz="11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2.5013959562078445E-2"/>
              <c:y val="0.15655726609320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0" i="0" u="none" strike="noStrike" kern="1200" cap="non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2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 cap="none" baseline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560189904588113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0-4D35-AE44-00014F3C6E8C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C0-4D35-AE44-00014F3C6E8C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C0-4D35-AE44-00014F3C6E8C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C0-4D35-AE44-00014F3C6E8C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C0-4D35-AE44-00014F3C6E8C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C0-4D35-AE44-00014F3C6E8C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C0-4D35-AE44-00014F3C6E8C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C0-4D35-AE44-00014F3C6E8C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C0-4D35-AE44-00014F3C6E8C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'Base-EM'!$H$38:$Z$38</c:f>
              <c:numCache>
                <c:formatCode>General</c:formatCode>
                <c:ptCount val="19"/>
                <c:pt idx="0">
                  <c:v>80.541333956159434</c:v>
                </c:pt>
                <c:pt idx="1">
                  <c:v>75.413361935685828</c:v>
                </c:pt>
                <c:pt idx="2">
                  <c:v>73.462025594560984</c:v>
                </c:pt>
                <c:pt idx="4">
                  <c:v>60.257729461207255</c:v>
                </c:pt>
                <c:pt idx="5">
                  <c:v>56.426490948430249</c:v>
                </c:pt>
                <c:pt idx="6">
                  <c:v>54.967562142884901</c:v>
                </c:pt>
                <c:pt idx="8">
                  <c:v>79.626763885923936</c:v>
                </c:pt>
                <c:pt idx="9">
                  <c:v>74.441695836446627</c:v>
                </c:pt>
                <c:pt idx="10">
                  <c:v>72.473272590705207</c:v>
                </c:pt>
                <c:pt idx="12">
                  <c:v>618.58894341398172</c:v>
                </c:pt>
                <c:pt idx="13">
                  <c:v>573.99884833061174</c:v>
                </c:pt>
                <c:pt idx="14">
                  <c:v>557.28559113492247</c:v>
                </c:pt>
                <c:pt idx="16">
                  <c:v>60.999681328527572</c:v>
                </c:pt>
                <c:pt idx="17">
                  <c:v>57.057358105078109</c:v>
                </c:pt>
                <c:pt idx="18">
                  <c:v>55.559521890139507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3712"/>
        <c:axId val="227764104"/>
      </c:barChart>
      <c:catAx>
        <c:axId val="227763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4104"/>
        <c:crosses val="autoZero"/>
        <c:auto val="1"/>
        <c:lblAlgn val="ctr"/>
        <c:lblOffset val="100"/>
        <c:noMultiLvlLbl val="0"/>
      </c:catAx>
      <c:valAx>
        <c:axId val="227764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100" b="0" i="0" u="none" strike="noStrike" cap="none" baseline="0">
                    <a:effectLst/>
                  </a:rPr>
                  <a:t>Net CO2 emissions [g/km]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8635346756152126E-2"/>
              <c:y val="0.10818529058169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3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 cap="none" baseline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1122224206255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8-4195-9F1C-FD55EB4CC037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8-4195-9F1C-FD55EB4CC037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8-4195-9F1C-FD55EB4CC037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4-4B21-99C6-AE053E2D8875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7F8-4195-9F1C-FD55EB4CC037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C4-4B21-99C6-AE053E2D8875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C4-4B21-99C6-AE053E2D8875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C4-4B21-99C6-AE053E2D8875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C4-4B21-99C6-AE053E2D8875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7F8-4195-9F1C-FD55EB4CC037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7F8-4195-9F1C-FD55EB4CC037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7F8-4195-9F1C-FD55EB4CC037}"/>
              </c:ext>
            </c:extLst>
          </c:dPt>
          <c:cat>
            <c:strRef>
              <c:f>'Base-batt'!$H$5:$Z$5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'Base-batt'!$H$34:$Z$34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4342.4555996933159</c:v>
                </c:pt>
                <c:pt idx="2">
                  <c:v>4340.2610993443677</c:v>
                </c:pt>
                <c:pt idx="4">
                  <c:v>3255.4148817507971</c:v>
                </c:pt>
                <c:pt idx="5">
                  <c:v>3248.7608666869728</c:v>
                </c:pt>
                <c:pt idx="6">
                  <c:v>3247.0973629210166</c:v>
                </c:pt>
                <c:pt idx="8">
                  <c:v>6691.3246962961284</c:v>
                </c:pt>
                <c:pt idx="9">
                  <c:v>6677.6477374618826</c:v>
                </c:pt>
                <c:pt idx="10">
                  <c:v>6674.2284977533218</c:v>
                </c:pt>
                <c:pt idx="12">
                  <c:v>4548.4481133381005</c:v>
                </c:pt>
                <c:pt idx="13">
                  <c:v>4144.4171177497547</c:v>
                </c:pt>
                <c:pt idx="14">
                  <c:v>4054.3811531211531</c:v>
                </c:pt>
                <c:pt idx="16">
                  <c:v>5126.0236410527359</c:v>
                </c:pt>
                <c:pt idx="17">
                  <c:v>5115.5899329919966</c:v>
                </c:pt>
                <c:pt idx="18">
                  <c:v>5112.9815059768116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4888"/>
        <c:axId val="227765280"/>
      </c:barChart>
      <c:catAx>
        <c:axId val="2277648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5280"/>
        <c:crosses val="autoZero"/>
        <c:auto val="1"/>
        <c:lblAlgn val="ctr"/>
        <c:lblOffset val="100"/>
        <c:noMultiLvlLbl val="0"/>
      </c:catAx>
      <c:valAx>
        <c:axId val="22776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useage [kJ/km]</a:t>
                </a:r>
              </a:p>
            </c:rich>
          </c:tx>
          <c:layout>
            <c:manualLayout>
              <c:xMode val="edge"/>
              <c:yMode val="edge"/>
              <c:x val="1.2417741461691119E-3"/>
              <c:y val="0.12192760590779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48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14970316417379"/>
          <c:y val="4.7082771945052254E-2"/>
          <c:w val="0.86941213985620713"/>
          <c:h val="0.60484319987824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0-4D35-AE44-00014F3C6E8C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C0-4D35-AE44-00014F3C6E8C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C0-4D35-AE44-00014F3C6E8C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C0-4D35-AE44-00014F3C6E8C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C0-4D35-AE44-00014F3C6E8C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C0-4D35-AE44-00014F3C6E8C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C0-4D35-AE44-00014F3C6E8C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C0-4D35-AE44-00014F3C6E8C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C0-4D35-AE44-00014F3C6E8C}"/>
              </c:ext>
            </c:extLst>
          </c:dPt>
          <c:cat>
            <c:strRef>
              <c:f>'Base-batt'!$H$5:$Z$5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'Base-batt'!$H$38:$Z$38</c:f>
              <c:numCache>
                <c:formatCode>General</c:formatCode>
                <c:ptCount val="19"/>
                <c:pt idx="0">
                  <c:v>80.541333956159434</c:v>
                </c:pt>
                <c:pt idx="1">
                  <c:v>80.37885315032328</c:v>
                </c:pt>
                <c:pt idx="2">
                  <c:v>80.338232948864274</c:v>
                </c:pt>
                <c:pt idx="4">
                  <c:v>60.257729461207255</c:v>
                </c:pt>
                <c:pt idx="5">
                  <c:v>60.134563642375866</c:v>
                </c:pt>
                <c:pt idx="6">
                  <c:v>60.103772187668021</c:v>
                </c:pt>
                <c:pt idx="8">
                  <c:v>79.626763885923936</c:v>
                </c:pt>
                <c:pt idx="9">
                  <c:v>79.464008075796414</c:v>
                </c:pt>
                <c:pt idx="10">
                  <c:v>79.423319123264534</c:v>
                </c:pt>
                <c:pt idx="12">
                  <c:v>618.58894341398172</c:v>
                </c:pt>
                <c:pt idx="13">
                  <c:v>563.64072801396674</c:v>
                </c:pt>
                <c:pt idx="14">
                  <c:v>551.39583682447699</c:v>
                </c:pt>
                <c:pt idx="16">
                  <c:v>60.999681328527572</c:v>
                </c:pt>
                <c:pt idx="17">
                  <c:v>60.875520202604754</c:v>
                </c:pt>
                <c:pt idx="18">
                  <c:v>60.844479921124062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6064"/>
        <c:axId val="227766456"/>
      </c:barChart>
      <c:catAx>
        <c:axId val="227766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6456"/>
        <c:crosses val="autoZero"/>
        <c:auto val="1"/>
        <c:lblAlgn val="ctr"/>
        <c:lblOffset val="100"/>
        <c:noMultiLvlLbl val="0"/>
      </c:catAx>
      <c:valAx>
        <c:axId val="227766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>
            <c:manualLayout>
              <c:xMode val="edge"/>
              <c:yMode val="edge"/>
              <c:x val="7.7555479298423722E-3"/>
              <c:y val="0.17864507637145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6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7BC-4DE2-B6D6-290F7B9EB983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7BC-4DE2-B6D6-290F7B9EB983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7BC-4DE2-B6D6-290F7B9EB983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7BC-4DE2-B6D6-290F7B9EB983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7BC-4DE2-B6D6-290F7B9EB983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7BC-4DE2-B6D6-290F7B9EB98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'Base-H2'!$H$5:$Z$5</c15:sqref>
                  </c15:fullRef>
                </c:ext>
              </c:extLst>
              <c:f>('Base-H2'!$L$5:$R$5,'Base-H2'!$W$5:$Z$5)</c:f>
              <c:strCache>
                <c:ptCount val="11"/>
                <c:pt idx="0">
                  <c:v>ICE-CIDI-H2 (current)</c:v>
                </c:pt>
                <c:pt idx="1">
                  <c:v>ICE-CIDI-H2 (2025)</c:v>
                </c:pt>
                <c:pt idx="2">
                  <c:v>ICE-CIDI-H2 (2035)</c:v>
                </c:pt>
                <c:pt idx="4">
                  <c:v>HEV-FPEG-H2 (current)</c:v>
                </c:pt>
                <c:pt idx="5">
                  <c:v>HEV-FPEG-H2 (2025)</c:v>
                </c:pt>
                <c:pt idx="6">
                  <c:v>HEV-FPEG-H2 (2035)</c:v>
                </c:pt>
                <c:pt idx="8">
                  <c:v>HEV-FC-H2 (current)</c:v>
                </c:pt>
                <c:pt idx="9">
                  <c:v>HEV-FC-H2 (2025)</c:v>
                </c:pt>
                <c:pt idx="10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'Base-H2'!$H$34:$Z$34</c15:sqref>
                  </c15:fullRef>
                </c:ext>
              </c:extLst>
              <c:f>('Base-H2'!$L$34:$R$34,'Base-H2'!$W$34:$Z$34)</c:f>
              <c:numCache>
                <c:formatCode>General</c:formatCode>
                <c:ptCount val="11"/>
                <c:pt idx="0">
                  <c:v>15744.459434632299</c:v>
                </c:pt>
                <c:pt idx="1">
                  <c:v>15513.57769605025</c:v>
                </c:pt>
                <c:pt idx="2">
                  <c:v>15357.186965174322</c:v>
                </c:pt>
                <c:pt idx="4">
                  <c:v>6691.3246962961284</c:v>
                </c:pt>
                <c:pt idx="5">
                  <c:v>6649.8476158931962</c:v>
                </c:pt>
                <c:pt idx="6">
                  <c:v>6621.3453215933723</c:v>
                </c:pt>
                <c:pt idx="8">
                  <c:v>5126.0236410527359</c:v>
                </c:pt>
                <c:pt idx="9">
                  <c:v>5101.7483381355942</c:v>
                </c:pt>
                <c:pt idx="10">
                  <c:v>5085.0253192311511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'Base-H2'!$H$34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'Base-H2'!$I$34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'Base-H2'!$J$34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'Base-H2'!$T$34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'Base-H2'!$U$34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'Base-H2'!$V$34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7240"/>
        <c:axId val="227767632"/>
      </c:barChart>
      <c:catAx>
        <c:axId val="227767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7632"/>
        <c:crosses val="autoZero"/>
        <c:auto val="1"/>
        <c:lblAlgn val="ctr"/>
        <c:lblOffset val="100"/>
        <c:noMultiLvlLbl val="0"/>
      </c:catAx>
      <c:valAx>
        <c:axId val="22776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Usage [kJ/km]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7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D17-4A72-9FEE-51C0FCC461EE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D17-4A72-9FEE-51C0FCC461EE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D17-4A72-9FEE-51C0FCC461EE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D17-4A72-9FEE-51C0FCC461EE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D17-4A72-9FEE-51C0FCC461EE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D17-4A72-9FEE-51C0FCC461E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'Base-H2'!$H$5:$Z$5</c15:sqref>
                  </c15:fullRef>
                </c:ext>
              </c:extLst>
              <c:f>('Base-H2'!$L$5:$R$5,'Base-H2'!$W$5:$Z$5)</c:f>
              <c:strCache>
                <c:ptCount val="11"/>
                <c:pt idx="0">
                  <c:v>ICE-CIDI-H2 (current)</c:v>
                </c:pt>
                <c:pt idx="1">
                  <c:v>ICE-CIDI-H2 (2025)</c:v>
                </c:pt>
                <c:pt idx="2">
                  <c:v>ICE-CIDI-H2 (2035)</c:v>
                </c:pt>
                <c:pt idx="4">
                  <c:v>HEV-FPEG-H2 (current)</c:v>
                </c:pt>
                <c:pt idx="5">
                  <c:v>HEV-FPEG-H2 (2025)</c:v>
                </c:pt>
                <c:pt idx="6">
                  <c:v>HEV-FPEG-H2 (2035)</c:v>
                </c:pt>
                <c:pt idx="8">
                  <c:v>HEV-FC-H2 (current)</c:v>
                </c:pt>
                <c:pt idx="9">
                  <c:v>HEV-FC-H2 (2025)</c:v>
                </c:pt>
                <c:pt idx="10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'Base-H2'!$H$38:$Z$38</c15:sqref>
                  </c15:fullRef>
                </c:ext>
              </c:extLst>
              <c:f>('Base-H2'!$L$38:$R$38,'Base-H2'!$W$38:$Z$38)</c:f>
              <c:numCache>
                <c:formatCode>General</c:formatCode>
                <c:ptCount val="11"/>
                <c:pt idx="0">
                  <c:v>187.35906727212438</c:v>
                </c:pt>
                <c:pt idx="1">
                  <c:v>184.61157458299797</c:v>
                </c:pt>
                <c:pt idx="2">
                  <c:v>182.75052488557446</c:v>
                </c:pt>
                <c:pt idx="4">
                  <c:v>79.626763885923936</c:v>
                </c:pt>
                <c:pt idx="5">
                  <c:v>79.133186629129028</c:v>
                </c:pt>
                <c:pt idx="6">
                  <c:v>78.794009326961131</c:v>
                </c:pt>
                <c:pt idx="8">
                  <c:v>60.999681328527572</c:v>
                </c:pt>
                <c:pt idx="9">
                  <c:v>60.71080522381358</c:v>
                </c:pt>
                <c:pt idx="10">
                  <c:v>60.511801298850713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'Base-H2'!$T$38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'Base-H2'!$U$38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'Base-H2'!$V$38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7768416"/>
        <c:axId val="227768808"/>
      </c:barChart>
      <c:catAx>
        <c:axId val="22776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8808"/>
        <c:crosses val="autoZero"/>
        <c:auto val="1"/>
        <c:lblAlgn val="ctr"/>
        <c:lblOffset val="100"/>
        <c:noMultiLvlLbl val="0"/>
      </c:catAx>
      <c:valAx>
        <c:axId val="2277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7768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Distance travelled per primary energy unit [km/kWh]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E8-461B-9B4F-13C836A1D2F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AE8-461B-9B4F-13C836A1D2F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AE8-461B-9B4F-13C836A1D2F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AE8-461B-9B4F-13C836A1D2F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8AE8-461B-9B4F-13C836A1D2F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8AE8-461B-9B4F-13C836A1D2F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AE8-461B-9B4F-13C836A1D2F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AE8-461B-9B4F-13C836A1D2F1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Base!$E$37:$N$37</c:f>
              <c:numCache>
                <c:formatCode>General</c:formatCode>
                <c:ptCount val="10"/>
                <c:pt idx="0">
                  <c:v>0.50027922519700763</c:v>
                </c:pt>
                <c:pt idx="1">
                  <c:v>0.22865168124372504</c:v>
                </c:pt>
                <c:pt idx="3">
                  <c:v>0.82735091931199201</c:v>
                </c:pt>
                <c:pt idx="4">
                  <c:v>1.105848947297982</c:v>
                </c:pt>
                <c:pt idx="5">
                  <c:v>0.53800962939296948</c:v>
                </c:pt>
                <c:pt idx="7">
                  <c:v>0.79147811084081376</c:v>
                </c:pt>
                <c:pt idx="8">
                  <c:v>0.70229818902336727</c:v>
                </c:pt>
                <c:pt idx="9">
                  <c:v>0.9306388657158563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8AE8-461B-9B4F-13C836A1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8990792"/>
        <c:axId val="178991184"/>
      </c:barChart>
      <c:catAx>
        <c:axId val="178990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1184"/>
        <c:crosses val="autoZero"/>
        <c:auto val="1"/>
        <c:lblAlgn val="ctr"/>
        <c:lblOffset val="100"/>
        <c:noMultiLvlLbl val="0"/>
      </c:catAx>
      <c:valAx>
        <c:axId val="178991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0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22922862184526"/>
          <c:y val="4.7082771945052254E-2"/>
          <c:w val="0.857215388540713"/>
          <c:h val="0.6016536787860934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2D-4637-A4F2-BC2415BC5E86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2D-4637-A4F2-BC2415BC5E86}"/>
              </c:ext>
            </c:extLst>
          </c:dPt>
          <c:dPt>
            <c:idx val="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2D-4637-A4F2-BC2415BC5E86}"/>
              </c:ext>
            </c:extLst>
          </c:dPt>
          <c:dPt>
            <c:idx val="1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C02D-4637-A4F2-BC2415BC5E86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2D-4637-A4F2-BC2415BC5E86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'Base-energy'!$H$5:$AF$5</c15:sqref>
                  </c15:fullRef>
                </c:ext>
              </c:extLst>
              <c:f>('Base-energy'!$H$5,'Base-energy'!$L$5:$Q$5,'Base-energy'!$V$5:$Z$5)</c:f>
              <c:strCache>
                <c:ptCount val="12"/>
                <c:pt idx="0">
                  <c:v>ICE-CIDI-Diesel</c:v>
                </c:pt>
                <c:pt idx="1">
                  <c:v>Hydrogen (Gasified Wood)</c:v>
                </c:pt>
                <c:pt idx="2">
                  <c:v>Hydrogen (Natural Gas)</c:v>
                </c:pt>
                <c:pt idx="3">
                  <c:v>Hydrogen (Natural Gas+CCS)</c:v>
                </c:pt>
                <c:pt idx="4">
                  <c:v>Hydrogen (Coal+CCS)</c:v>
                </c:pt>
                <c:pt idx="5">
                  <c:v>Hydrogen (Electrolysis-wind)</c:v>
                </c:pt>
                <c:pt idx="6">
                  <c:v>Hydrogen (Electrolysis-EU grid)</c:v>
                </c:pt>
                <c:pt idx="8">
                  <c:v>Electrical grid (EU mix)</c:v>
                </c:pt>
                <c:pt idx="9">
                  <c:v>Electrical grid (Nuclear)</c:v>
                </c:pt>
                <c:pt idx="10">
                  <c:v>Electrical grid (Offshore Wind)</c:v>
                </c:pt>
                <c:pt idx="11">
                  <c:v>Electrical grid (Natural Gas+CCS)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'Base-energy'!$H$34:$AF$34</c15:sqref>
                  </c15:fullRef>
                </c:ext>
              </c:extLst>
              <c:f>('Base-energy'!$H$34,'Base-energy'!$L$34:$Q$34,'Base-energy'!$V$34:$Z$34)</c:f>
              <c:numCache>
                <c:formatCode>General</c:formatCode>
                <c:ptCount val="12"/>
                <c:pt idx="0">
                  <c:v>7195.9756445705734</c:v>
                </c:pt>
                <c:pt idx="1">
                  <c:v>6662.4554244374958</c:v>
                </c:pt>
                <c:pt idx="2">
                  <c:v>6096.2783824398421</c:v>
                </c:pt>
                <c:pt idx="3">
                  <c:v>6227.9474619741804</c:v>
                </c:pt>
                <c:pt idx="4">
                  <c:v>8698.0593940383569</c:v>
                </c:pt>
                <c:pt idx="5">
                  <c:v>5108.7602859323079</c:v>
                </c:pt>
                <c:pt idx="6">
                  <c:v>12956.237426178843</c:v>
                </c:pt>
                <c:pt idx="8">
                  <c:v>4548.4481133381005</c:v>
                </c:pt>
                <c:pt idx="9">
                  <c:v>6044.843095250636</c:v>
                </c:pt>
                <c:pt idx="10">
                  <c:v>1659.3686928139</c:v>
                </c:pt>
                <c:pt idx="11">
                  <c:v>4015.0796049336327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'Base-energy'!$I$34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'Base-energy'!$J$34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'Base-energy'!$S$34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'Base-energy'!$T$34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'Base-energy'!$U$34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'Base-energy'!$AA$34</c15:sqref>
                  <c15:spPr xmlns:c15="http://schemas.microsoft.com/office/drawing/2012/chart">
                    <a:solidFill>
                      <a:srgbClr val="ED7D31"/>
                    </a:solidFill>
                    <a:ln>
                      <a:noFill/>
                    </a:ln>
                    <a:effectLst/>
                  </c15:spPr>
                </c15:categoryFilterException>
                <c15:categoryFilterException>
                  <c15:sqref>'Base-energy'!$AB$34</c15:sqref>
                  <c15:spPr xmlns:c15="http://schemas.microsoft.com/office/drawing/2012/chart">
                    <a:solidFill>
                      <a:srgbClr val="ED7D3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'Base-energy'!$AD$34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'Base-energy'!$AE$34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'Base-energy'!$AF$34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597408"/>
        <c:axId val="228597800"/>
      </c:barChart>
      <c:catAx>
        <c:axId val="22859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597800"/>
        <c:crosses val="autoZero"/>
        <c:auto val="1"/>
        <c:lblAlgn val="ctr"/>
        <c:lblOffset val="100"/>
        <c:noMultiLvlLbl val="0"/>
      </c:catAx>
      <c:valAx>
        <c:axId val="228597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Usage [kJ/km]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597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7679444257376"/>
          <c:y val="4.7082771945052254E-2"/>
          <c:w val="0.85592278111521702"/>
          <c:h val="0.6144117631547025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3A2-492B-BBBB-40777BD43519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3A2-492B-BBBB-40777BD43519}"/>
              </c:ext>
            </c:extLst>
          </c:dPt>
          <c:dPt>
            <c:idx val="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3A2-492B-BBBB-40777BD43519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3A2-492B-BBBB-40777BD43519}"/>
              </c:ext>
            </c:extLst>
          </c:dPt>
          <c:dPt>
            <c:idx val="1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3A2-492B-BBBB-40777BD43519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3A2-492B-BBBB-40777BD43519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3A2-492B-BBBB-40777BD4351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'Base-energy'!$H$5:$AF$5</c15:sqref>
                  </c15:fullRef>
                </c:ext>
              </c:extLst>
              <c:f>('Base-energy'!$H$5,'Base-energy'!$L$5:$R$5,'Base-energy'!$W$5:$AB$5)</c:f>
              <c:strCache>
                <c:ptCount val="14"/>
                <c:pt idx="0">
                  <c:v>ICE-CIDI-Diesel</c:v>
                </c:pt>
                <c:pt idx="1">
                  <c:v>Hydrogen (Gasified Wood)</c:v>
                </c:pt>
                <c:pt idx="2">
                  <c:v>Hydrogen (Natural Gas)</c:v>
                </c:pt>
                <c:pt idx="3">
                  <c:v>Hydrogen (Natural Gas+CCS)</c:v>
                </c:pt>
                <c:pt idx="4">
                  <c:v>Hydrogen (Coal+CCS)</c:v>
                </c:pt>
                <c:pt idx="5">
                  <c:v>Hydrogen (Electrolysis-wind)</c:v>
                </c:pt>
                <c:pt idx="6">
                  <c:v>Hydrogen (Electrolysis-EU grid)</c:v>
                </c:pt>
                <c:pt idx="8">
                  <c:v>Electrical grid (EU mix)</c:v>
                </c:pt>
                <c:pt idx="9">
                  <c:v>Electrical grid (Nuclear)</c:v>
                </c:pt>
                <c:pt idx="10">
                  <c:v>Electrical grid (Offshore Wind)</c:v>
                </c:pt>
                <c:pt idx="11">
                  <c:v>Electrical grid (Natural Gas+CCS)</c:v>
                </c:pt>
                <c:pt idx="12">
                  <c:v>Electrical grid (2030 100gCO2/kWh)</c:v>
                </c:pt>
                <c:pt idx="13">
                  <c:v>Electrical grid (2030 50gCO2/kWh)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'Base-energy'!$H$38:$AF$38</c15:sqref>
                  </c15:fullRef>
                </c:ext>
              </c:extLst>
              <c:f>('Base-energy'!$H$38,'Base-energy'!$L$38:$R$38,'Base-energy'!$W$38:$AB$38)</c:f>
              <c:numCache>
                <c:formatCode>General</c:formatCode>
                <c:ptCount val="14"/>
                <c:pt idx="0">
                  <c:v>123.98666035595097</c:v>
                </c:pt>
                <c:pt idx="1">
                  <c:v>58.629607735049959</c:v>
                </c:pt>
                <c:pt idx="2">
                  <c:v>441.37055488864462</c:v>
                </c:pt>
                <c:pt idx="3">
                  <c:v>74.112574797492741</c:v>
                </c:pt>
                <c:pt idx="4">
                  <c:v>48.709132606614794</c:v>
                </c:pt>
                <c:pt idx="5">
                  <c:v>21.456793200915691</c:v>
                </c:pt>
                <c:pt idx="6">
                  <c:v>2931.9965295442726</c:v>
                </c:pt>
                <c:pt idx="8">
                  <c:v>618.58894341398172</c:v>
                </c:pt>
                <c:pt idx="9">
                  <c:v>30.224215476253182</c:v>
                </c:pt>
                <c:pt idx="10">
                  <c:v>0</c:v>
                </c:pt>
                <c:pt idx="11">
                  <c:v>179.47405834053342</c:v>
                </c:pt>
                <c:pt idx="12">
                  <c:v>111.52998902593426</c:v>
                </c:pt>
                <c:pt idx="13">
                  <c:v>55.764994512967128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'Base-energy'!$S$38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'Base-energy'!$T$38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'Base-energy'!$U$38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'Base-energy'!$AD$38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'Base-energy'!$AE$38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'Base-energy'!$AF$38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598976"/>
        <c:axId val="228599368"/>
      </c:barChart>
      <c:catAx>
        <c:axId val="228598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599368"/>
        <c:crosses val="autoZero"/>
        <c:auto val="1"/>
        <c:lblAlgn val="ctr"/>
        <c:lblOffset val="100"/>
        <c:noMultiLvlLbl val="0"/>
      </c:catAx>
      <c:valAx>
        <c:axId val="228599368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598976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222922862184526"/>
          <c:y val="4.7082771945052254E-2"/>
          <c:w val="0.857215388540713"/>
          <c:h val="0.60165367878609344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EDA-4FBF-AB31-C79275120160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EDA-4FBF-AB31-C79275120160}"/>
              </c:ext>
            </c:extLst>
          </c:dPt>
          <c:dPt>
            <c:idx val="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EDA-4FBF-AB31-C79275120160}"/>
              </c:ext>
            </c:extLst>
          </c:dPt>
          <c:dPt>
            <c:idx val="10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EDA-4FBF-AB31-C79275120160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EDA-4FBF-AB31-C7927512016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'Base-energy'!$H$5:$AF$5</c15:sqref>
                  </c15:fullRef>
                </c:ext>
              </c:extLst>
              <c:f>('Base-energy'!$H$5,'Base-energy'!$L$5:$Q$5,'Base-energy'!$V$5:$Z$5)</c:f>
              <c:strCache>
                <c:ptCount val="12"/>
                <c:pt idx="0">
                  <c:v>ICE-CIDI-Diesel</c:v>
                </c:pt>
                <c:pt idx="1">
                  <c:v>Hydrogen (Gasified Wood)</c:v>
                </c:pt>
                <c:pt idx="2">
                  <c:v>Hydrogen (Natural Gas)</c:v>
                </c:pt>
                <c:pt idx="3">
                  <c:v>Hydrogen (Natural Gas+CCS)</c:v>
                </c:pt>
                <c:pt idx="4">
                  <c:v>Hydrogen (Coal+CCS)</c:v>
                </c:pt>
                <c:pt idx="5">
                  <c:v>Hydrogen (Electrolysis-wind)</c:v>
                </c:pt>
                <c:pt idx="6">
                  <c:v>Hydrogen (Electrolysis-EU grid)</c:v>
                </c:pt>
                <c:pt idx="8">
                  <c:v>Electrical grid (EU mix)</c:v>
                </c:pt>
                <c:pt idx="9">
                  <c:v>Electrical grid (Nuclear)</c:v>
                </c:pt>
                <c:pt idx="10">
                  <c:v>Electrical grid (Offshore Wind)</c:v>
                </c:pt>
                <c:pt idx="11">
                  <c:v>Electrical grid (Natural Gas+CCS)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'Base-energy'!$H$34:$AF$34</c15:sqref>
                  </c15:fullRef>
                </c:ext>
              </c:extLst>
              <c:f>('Base-energy'!$H$34,'Base-energy'!$L$34:$Q$34,'Base-energy'!$V$34:$Z$34)</c:f>
              <c:numCache>
                <c:formatCode>General</c:formatCode>
                <c:ptCount val="12"/>
                <c:pt idx="0">
                  <c:v>7195.9756445705734</c:v>
                </c:pt>
                <c:pt idx="1">
                  <c:v>6662.4554244374958</c:v>
                </c:pt>
                <c:pt idx="2">
                  <c:v>6096.2783824398421</c:v>
                </c:pt>
                <c:pt idx="3">
                  <c:v>6227.9474619741804</c:v>
                </c:pt>
                <c:pt idx="4">
                  <c:v>8698.0593940383569</c:v>
                </c:pt>
                <c:pt idx="5">
                  <c:v>5108.7602859323079</c:v>
                </c:pt>
                <c:pt idx="6">
                  <c:v>12956.237426178843</c:v>
                </c:pt>
                <c:pt idx="8">
                  <c:v>4548.4481133381005</c:v>
                </c:pt>
                <c:pt idx="9">
                  <c:v>6044.843095250636</c:v>
                </c:pt>
                <c:pt idx="10">
                  <c:v>1659.3686928139</c:v>
                </c:pt>
                <c:pt idx="11">
                  <c:v>4015.0796049336327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'Base-energy'!$I$34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'Base-energy'!$J$34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'Base-energy'!$S$34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'Base-energy'!$T$34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'Base-energy'!$U$34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'Base-energy'!$AA$34</c15:sqref>
                  <c15:spPr xmlns:c15="http://schemas.microsoft.com/office/drawing/2012/chart">
                    <a:solidFill>
                      <a:srgbClr val="ED7D31"/>
                    </a:solidFill>
                    <a:ln>
                      <a:noFill/>
                    </a:ln>
                    <a:effectLst/>
                  </c15:spPr>
                </c15:categoryFilterException>
                <c15:categoryFilterException>
                  <c15:sqref>'Base-energy'!$AB$34</c15:sqref>
                  <c15:spPr xmlns:c15="http://schemas.microsoft.com/office/drawing/2012/chart">
                    <a:solidFill>
                      <a:srgbClr val="ED7D31"/>
                    </a:solid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'Base-energy'!$AD$34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'Base-energy'!$AE$34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'Base-energy'!$AF$34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00152"/>
        <c:axId val="228600544"/>
      </c:barChart>
      <c:catAx>
        <c:axId val="228600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0544"/>
        <c:crosses val="autoZero"/>
        <c:auto val="1"/>
        <c:lblAlgn val="ctr"/>
        <c:lblOffset val="100"/>
        <c:noMultiLvlLbl val="0"/>
      </c:catAx>
      <c:valAx>
        <c:axId val="2286005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Usage [kJ/km]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0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217679444257376"/>
          <c:y val="4.7082771945052254E-2"/>
          <c:w val="0.85592278111521702"/>
          <c:h val="0.61441176315470258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BBE-4A81-BECC-74C69DBD0362}"/>
              </c:ext>
            </c:extLst>
          </c:dPt>
          <c:dPt>
            <c:idx val="8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BBE-4A81-BECC-74C69DBD0362}"/>
              </c:ext>
            </c:extLst>
          </c:dPt>
          <c:dPt>
            <c:idx val="9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BBE-4A81-BECC-74C69DBD0362}"/>
              </c:ext>
            </c:extLst>
          </c:dPt>
          <c:dPt>
            <c:idx val="11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BBE-4A81-BECC-74C69DBD0362}"/>
              </c:ext>
            </c:extLst>
          </c:dPt>
          <c:dPt>
            <c:idx val="12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FBBE-4A81-BECC-74C69DBD0362}"/>
              </c:ext>
            </c:extLst>
          </c:dPt>
          <c:dPt>
            <c:idx val="13"/>
            <c:invertIfNegative val="0"/>
            <c:bubble3D val="0"/>
            <c:spPr>
              <a:solidFill>
                <a:srgbClr val="ED7D3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FBBE-4A81-BECC-74C69DBD0362}"/>
              </c:ext>
            </c:extLst>
          </c:dPt>
          <c:dLbls>
            <c:dLbl>
              <c:idx val="6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BE-4A81-BECC-74C69DBD03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'Base-energy'!$H$5:$AF$5</c15:sqref>
                  </c15:fullRef>
                </c:ext>
              </c:extLst>
              <c:f>('Base-energy'!$H$5,'Base-energy'!$L$5:$R$5,'Base-energy'!$W$5:$AB$5)</c:f>
              <c:strCache>
                <c:ptCount val="14"/>
                <c:pt idx="0">
                  <c:v>ICE-CIDI-Diesel</c:v>
                </c:pt>
                <c:pt idx="1">
                  <c:v>Hydrogen (Gasified Wood)</c:v>
                </c:pt>
                <c:pt idx="2">
                  <c:v>Hydrogen (Natural Gas)</c:v>
                </c:pt>
                <c:pt idx="3">
                  <c:v>Hydrogen (Natural Gas+CCS)</c:v>
                </c:pt>
                <c:pt idx="4">
                  <c:v>Hydrogen (Coal+CCS)</c:v>
                </c:pt>
                <c:pt idx="5">
                  <c:v>Hydrogen (Electrolysis-wind)</c:v>
                </c:pt>
                <c:pt idx="6">
                  <c:v>Hydrogen (Electrolysis-EU grid)</c:v>
                </c:pt>
                <c:pt idx="8">
                  <c:v>Electrical grid (EU mix)</c:v>
                </c:pt>
                <c:pt idx="9">
                  <c:v>Electrical grid (Nuclear)</c:v>
                </c:pt>
                <c:pt idx="10">
                  <c:v>Electrical grid (Offshore Wind)</c:v>
                </c:pt>
                <c:pt idx="11">
                  <c:v>Electrical grid (Natural Gas+CCS)</c:v>
                </c:pt>
                <c:pt idx="12">
                  <c:v>Electrical grid (2030 100gCO2/kWh)</c:v>
                </c:pt>
                <c:pt idx="13">
                  <c:v>Electrical grid (2030 50gCO2/kWh)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'Base-energy'!$H$38:$AF$38</c15:sqref>
                  </c15:fullRef>
                </c:ext>
              </c:extLst>
              <c:f>('Base-energy'!$H$38,'Base-energy'!$L$38:$R$38,'Base-energy'!$W$38:$AB$38)</c:f>
              <c:numCache>
                <c:formatCode>General</c:formatCode>
                <c:ptCount val="14"/>
                <c:pt idx="0">
                  <c:v>123.98666035595097</c:v>
                </c:pt>
                <c:pt idx="1">
                  <c:v>58.629607735049959</c:v>
                </c:pt>
                <c:pt idx="2">
                  <c:v>441.37055488864462</c:v>
                </c:pt>
                <c:pt idx="3">
                  <c:v>74.112574797492741</c:v>
                </c:pt>
                <c:pt idx="4">
                  <c:v>48.709132606614794</c:v>
                </c:pt>
                <c:pt idx="5">
                  <c:v>21.456793200915691</c:v>
                </c:pt>
                <c:pt idx="6">
                  <c:v>2931.9965295442726</c:v>
                </c:pt>
                <c:pt idx="8">
                  <c:v>618.58894341398172</c:v>
                </c:pt>
                <c:pt idx="9">
                  <c:v>30.224215476253182</c:v>
                </c:pt>
                <c:pt idx="10">
                  <c:v>0</c:v>
                </c:pt>
                <c:pt idx="11">
                  <c:v>179.47405834053342</c:v>
                </c:pt>
                <c:pt idx="12">
                  <c:v>111.52998902593426</c:v>
                </c:pt>
                <c:pt idx="13">
                  <c:v>55.764994512967128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'Base-energy'!$S$38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'Base-energy'!$T$38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'Base-energy'!$U$38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'Base-energy'!$AD$38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'Base-energy'!$AE$38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'Base-energy'!$AF$38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01328"/>
        <c:axId val="228601720"/>
      </c:barChart>
      <c:catAx>
        <c:axId val="22860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1720"/>
        <c:crosses val="autoZero"/>
        <c:auto val="1"/>
        <c:lblAlgn val="ctr"/>
        <c:lblOffset val="100"/>
        <c:noMultiLvlLbl val="0"/>
      </c:catAx>
      <c:valAx>
        <c:axId val="228601720"/>
        <c:scaling>
          <c:orientation val="minMax"/>
          <c:max val="7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1328"/>
        <c:crosses val="autoZero"/>
        <c:crossBetween val="between"/>
        <c:min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Vehicle Mass [kg] for 500 km range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5C-48C0-9CD8-ECD9C8894121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5C-48C0-9CD8-ECD9C8894121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5C-48C0-9CD8-ECD9C8894121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5C-48C0-9CD8-ECD9C889412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5C-48C0-9CD8-ECD9C8894121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5C-48C0-9CD8-ECD9C8894121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5C-48C0-9CD8-ECD9C8894121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7A5C-48C0-9CD8-ECD9C8894121}"/>
              </c:ext>
            </c:extLst>
          </c:dPt>
          <c:cat>
            <c:strRef>
              <c:f>'Base-design'!$E$5:$N$5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'Base-design'!$E$115:$N$115</c:f>
              <c:numCache>
                <c:formatCode>General</c:formatCode>
                <c:ptCount val="10"/>
                <c:pt idx="0">
                  <c:v>7420.770828890576</c:v>
                </c:pt>
                <c:pt idx="1">
                  <c:v>7886.4460801038113</c:v>
                </c:pt>
                <c:pt idx="3">
                  <c:v>7565.4073467318758</c:v>
                </c:pt>
                <c:pt idx="4">
                  <c:v>7445.4348684839188</c:v>
                </c:pt>
                <c:pt idx="5">
                  <c:v>7644.7302548853131</c:v>
                </c:pt>
                <c:pt idx="7">
                  <c:v>8367.2117646151964</c:v>
                </c:pt>
                <c:pt idx="8">
                  <c:v>7616.4038527269549</c:v>
                </c:pt>
                <c:pt idx="9">
                  <c:v>7807.6461317071189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A5C-48C0-9CD8-ECD9C8894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02504"/>
        <c:axId val="228602896"/>
      </c:barChart>
      <c:catAx>
        <c:axId val="22860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2896"/>
        <c:crosses val="autoZero"/>
        <c:auto val="1"/>
        <c:lblAlgn val="ctr"/>
        <c:lblOffset val="100"/>
        <c:noMultiLvlLbl val="0"/>
      </c:catAx>
      <c:valAx>
        <c:axId val="22860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2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Tank to road conversion [kJ/km]</a:t>
            </a:r>
          </a:p>
        </c:rich>
      </c:tx>
      <c:layout>
        <c:manualLayout>
          <c:xMode val="edge"/>
          <c:yMode val="edge"/>
          <c:x val="0.26163568376068375"/>
          <c:y val="2.77629629629629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5F7-4FEA-AA6B-D75FA125BEF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5F7-4FEA-AA6B-D75FA125BEF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5F7-4FEA-AA6B-D75FA125BEF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B5F7-4FEA-AA6B-D75FA125BEF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B5F7-4FEA-AA6B-D75FA125BEF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B5F7-4FEA-AA6B-D75FA125BEF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B5F7-4FEA-AA6B-D75FA125BEF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B5F7-4FEA-AA6B-D75FA125BEF5}"/>
              </c:ext>
            </c:extLst>
          </c:dPt>
          <c:cat>
            <c:strRef>
              <c:f>'Base-design'!$E$5:$N$5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'Base-design'!$E$34:$N$34</c:f>
              <c:numCache>
                <c:formatCode>General</c:formatCode>
                <c:ptCount val="10"/>
                <c:pt idx="0">
                  <c:v>6763.4218639897244</c:v>
                </c:pt>
                <c:pt idx="1">
                  <c:v>14740.197539895815</c:v>
                </c:pt>
                <c:pt idx="3">
                  <c:v>4091.8325499464227</c:v>
                </c:pt>
                <c:pt idx="4">
                  <c:v>3061.8194345751835</c:v>
                </c:pt>
                <c:pt idx="5">
                  <c:v>6283.023057499383</c:v>
                </c:pt>
                <c:pt idx="7">
                  <c:v>4239.3176994391106</c:v>
                </c:pt>
                <c:pt idx="8">
                  <c:v>4815.6687260319877</c:v>
                </c:pt>
                <c:pt idx="9">
                  <c:v>3629.8110154007336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5F7-4FEA-AA6B-D75FA125BE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03680"/>
        <c:axId val="228604072"/>
      </c:barChart>
      <c:catAx>
        <c:axId val="22860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4072"/>
        <c:crosses val="autoZero"/>
        <c:auto val="1"/>
        <c:lblAlgn val="ctr"/>
        <c:lblOffset val="100"/>
        <c:noMultiLvlLbl val="0"/>
      </c:catAx>
      <c:valAx>
        <c:axId val="22860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03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Percentage saving in primary energy usage and CO</a:t>
            </a:r>
            <a:r>
              <a:rPr lang="en-GB" baseline="-25000"/>
              <a:t>2</a:t>
            </a:r>
            <a:r>
              <a:rPr lang="en-GB"/>
              <a:t> emissions</a:t>
            </a:r>
          </a:p>
        </c:rich>
      </c:tx>
      <c:layout>
        <c:manualLayout>
          <c:xMode val="edge"/>
          <c:yMode val="edge"/>
          <c:x val="0.18565270902290223"/>
          <c:y val="1.60036614361156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FE-4700-A731-73803DA4508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FE-4700-A731-73803DA4508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FE-4700-A731-73803DA4508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3FE-4700-A731-73803DA4508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3FE-4700-A731-73803DA4508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3FE-4700-A731-73803DA4508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63FE-4700-A731-73803DA45085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63FE-4700-A731-73803DA45085}"/>
              </c:ext>
            </c:extLst>
          </c:dPt>
          <c:cat>
            <c:strRef>
              <c:f>'Base-design'!$E$5:$N$5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'Base-design'!$E$39:$N$39</c:f>
              <c:numCache>
                <c:formatCode>General</c:formatCode>
                <c:ptCount val="10"/>
                <c:pt idx="0">
                  <c:v>6.0110512034210917</c:v>
                </c:pt>
                <c:pt idx="1">
                  <c:v>6.3785098428178557</c:v>
                </c:pt>
                <c:pt idx="3">
                  <c:v>5.961551939609933</c:v>
                </c:pt>
                <c:pt idx="4">
                  <c:v>5.9468747980747745</c:v>
                </c:pt>
                <c:pt idx="5">
                  <c:v>6.1019552529375138</c:v>
                </c:pt>
                <c:pt idx="7">
                  <c:v>6.796393103671579</c:v>
                </c:pt>
                <c:pt idx="8">
                  <c:v>6.0544963650813743</c:v>
                </c:pt>
                <c:pt idx="9">
                  <c:v>6.1653914286104383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3FE-4700-A731-73803DA450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78936"/>
        <c:axId val="228679328"/>
      </c:barChart>
      <c:catAx>
        <c:axId val="228678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79328"/>
        <c:crosses val="autoZero"/>
        <c:auto val="1"/>
        <c:lblAlgn val="ctr"/>
        <c:lblOffset val="100"/>
        <c:noMultiLvlLbl val="0"/>
      </c:catAx>
      <c:valAx>
        <c:axId val="228679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78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C64-403C-BBC0-CD5621B9A5D5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C64-403C-BBC0-CD5621B9A5D5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C64-403C-BBC0-CD5621B9A5D5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C64-403C-BBC0-CD5621B9A5D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C64-403C-BBC0-CD5621B9A5D5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C64-403C-BBC0-CD5621B9A5D5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C64-403C-BBC0-CD5621B9A5D5}"/>
              </c:ext>
            </c:extLst>
          </c:dPt>
          <c:cat>
            <c:strRef>
              <c:f>'Base-design'!$E$5:$N$5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'Base-design'!$E$39:$M$39</c:f>
              <c:numCache>
                <c:formatCode>General</c:formatCode>
                <c:ptCount val="9"/>
                <c:pt idx="0">
                  <c:v>6.0110512034210917</c:v>
                </c:pt>
                <c:pt idx="1">
                  <c:v>6.3785098428178557</c:v>
                </c:pt>
                <c:pt idx="3">
                  <c:v>5.961551939609933</c:v>
                </c:pt>
                <c:pt idx="4">
                  <c:v>5.9468747980747745</c:v>
                </c:pt>
                <c:pt idx="5">
                  <c:v>6.1019552529375138</c:v>
                </c:pt>
                <c:pt idx="7">
                  <c:v>6.796393103671579</c:v>
                </c:pt>
                <c:pt idx="8">
                  <c:v>6.0544963650813743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C64-403C-BBC0-CD5621B9A5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80112"/>
        <c:axId val="228680504"/>
      </c:barChart>
      <c:catAx>
        <c:axId val="228680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0504"/>
        <c:crosses val="autoZero"/>
        <c:auto val="1"/>
        <c:lblAlgn val="ctr"/>
        <c:lblOffset val="100"/>
        <c:noMultiLvlLbl val="0"/>
      </c:catAx>
      <c:valAx>
        <c:axId val="228680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Percentage Saving in CO2/Primary Energy usage [%]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0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F07-4045-85C5-F12D81E45A94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F07-4045-85C5-F12D81E45A94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F07-4045-85C5-F12D81E45A94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F07-4045-85C5-F12D81E45A94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F07-4045-85C5-F12D81E45A94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F07-4045-85C5-F12D81E45A94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325-42DA-8FFF-DFE0EA5905B3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2325-42DA-8FFF-DFE0EA5905B3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2325-42DA-8FFF-DFE0EA5905B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'Base-RE'!$H$5:$Z$5</c15:sqref>
                  </c15:fullRef>
                </c:ext>
              </c:extLst>
              <c:f>('Base-RE'!$H$5:$S$5,'Base-RE'!$X$5:$Z$5)</c:f>
              <c:strCache>
                <c:ptCount val="15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HEV-FC-H2 (current)</c:v>
                </c:pt>
                <c:pt idx="13">
                  <c:v>HEV-FC-H2 (2025)</c:v>
                </c:pt>
                <c:pt idx="14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'Base-RE'!$H$34:$Z$34</c15:sqref>
                  </c15:fullRef>
                </c:ext>
              </c:extLst>
              <c:f>('Base-RE'!$H$34:$S$34,'Base-RE'!$X$34:$Z$34)</c:f>
              <c:numCache>
                <c:formatCode>General</c:formatCode>
                <c:ptCount val="15"/>
                <c:pt idx="0">
                  <c:v>4351.2336010891095</c:v>
                </c:pt>
                <c:pt idx="1">
                  <c:v>3825.9873056149181</c:v>
                </c:pt>
                <c:pt idx="2">
                  <c:v>3417.1412277175696</c:v>
                </c:pt>
                <c:pt idx="4">
                  <c:v>3255.4148817507971</c:v>
                </c:pt>
                <c:pt idx="5">
                  <c:v>2872.1585032736721</c:v>
                </c:pt>
                <c:pt idx="6">
                  <c:v>2571.0203714393447</c:v>
                </c:pt>
                <c:pt idx="8">
                  <c:v>6691.3246962961284</c:v>
                </c:pt>
                <c:pt idx="9">
                  <c:v>5884.6586154626339</c:v>
                </c:pt>
                <c:pt idx="10">
                  <c:v>5254.3373067732973</c:v>
                </c:pt>
                <c:pt idx="12">
                  <c:v>6088.5525714589194</c:v>
                </c:pt>
                <c:pt idx="13">
                  <c:v>5126.0236410527359</c:v>
                </c:pt>
                <c:pt idx="14">
                  <c:v>4727.9832260157937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'Base-RE'!$T$34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'Base-RE'!$U$34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'Base-RE'!$V$34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DF07-4045-85C5-F12D81E45A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81288"/>
        <c:axId val="228681680"/>
      </c:barChart>
      <c:catAx>
        <c:axId val="228681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1680"/>
        <c:crosses val="autoZero"/>
        <c:auto val="1"/>
        <c:lblAlgn val="ctr"/>
        <c:lblOffset val="100"/>
        <c:noMultiLvlLbl val="0"/>
      </c:catAx>
      <c:valAx>
        <c:axId val="22868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1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A7-48EA-B296-77A83308FE8E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A7-48EA-B296-77A83308FE8E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A7-48EA-B296-77A83308FE8E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A3F-4ADA-9D8D-CAD03793793B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A3F-4ADA-9D8D-CAD03793793B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A3F-4ADA-9D8D-CAD03793793B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'Base-RE'!$H$5:$Z$5</c15:sqref>
                  </c15:fullRef>
                </c:ext>
              </c:extLst>
              <c:f>('Base-RE'!$H$5:$R$5,'Base-RE'!$W$5:$Z$5)</c:f>
              <c:strCache>
                <c:ptCount val="15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HEV-FC-H2 (current)</c:v>
                </c:pt>
                <c:pt idx="13">
                  <c:v>HEV-FC-H2 (2025)</c:v>
                </c:pt>
                <c:pt idx="14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'Base-RE'!$H$38:$Z$38</c15:sqref>
                  </c15:fullRef>
                </c:ext>
              </c:extLst>
              <c:f>('Base-RE'!$H$38:$R$38,'Base-RE'!$W$38:$Z$38)</c:f>
              <c:numCache>
                <c:formatCode>General</c:formatCode>
                <c:ptCount val="15"/>
                <c:pt idx="0">
                  <c:v>80.541333956159434</c:v>
                </c:pt>
                <c:pt idx="1">
                  <c:v>70.819025026932138</c:v>
                </c:pt>
                <c:pt idx="2">
                  <c:v>63.251284125052216</c:v>
                </c:pt>
                <c:pt idx="4">
                  <c:v>60.257729461207255</c:v>
                </c:pt>
                <c:pt idx="5">
                  <c:v>53.163653895595672</c:v>
                </c:pt>
                <c:pt idx="6">
                  <c:v>47.589587075342266</c:v>
                </c:pt>
                <c:pt idx="8">
                  <c:v>79.626763885923936</c:v>
                </c:pt>
                <c:pt idx="9">
                  <c:v>70.027437524005336</c:v>
                </c:pt>
                <c:pt idx="10">
                  <c:v>62.526613950602233</c:v>
                </c:pt>
                <c:pt idx="12">
                  <c:v>72.453775600361141</c:v>
                </c:pt>
                <c:pt idx="13">
                  <c:v>60.999681328527572</c:v>
                </c:pt>
                <c:pt idx="14">
                  <c:v>56.263000389587958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'Base-RE'!$T$38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'Base-RE'!$U$38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'Base-RE'!$V$38</c15:sqref>
                  <c15:spPr xmlns:c15="http://schemas.microsoft.com/office/drawing/2012/chart">
                    <a:pattFill prst="pct50">
                      <a:fgClr>
                        <a:srgbClr val="ED7D31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FCA7-48EA-B296-77A83308F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82464"/>
        <c:axId val="228682856"/>
      </c:barChart>
      <c:catAx>
        <c:axId val="228682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2856"/>
        <c:crosses val="autoZero"/>
        <c:auto val="1"/>
        <c:lblAlgn val="ctr"/>
        <c:lblOffset val="100"/>
        <c:noMultiLvlLbl val="0"/>
      </c:catAx>
      <c:valAx>
        <c:axId val="228682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2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cap="none" spc="5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j-ea"/>
                <a:cs typeface="+mj-cs"/>
              </a:defRPr>
            </a:pPr>
            <a:r>
              <a:rPr lang="en-GB"/>
              <a:t> Net CO2 emissions [g/km]</a:t>
            </a:r>
          </a:p>
        </c:rich>
      </c:tx>
      <c:layout>
        <c:manualLayout>
          <c:xMode val="edge"/>
          <c:yMode val="edge"/>
          <c:x val="0.25892200854700859"/>
          <c:y val="3.07027777777777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cap="none" spc="50" normalizeH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j-ea"/>
              <a:cs typeface="+mj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>
                <a:alpha val="70000"/>
              </a:schemeClr>
            </a:solidFill>
            <a:ln>
              <a:solidFill>
                <a:schemeClr val="accent3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EE7-4A99-A5BC-50CCAB7EAA60}"/>
              </c:ext>
            </c:extLst>
          </c:dPt>
          <c:dPt>
            <c:idx val="1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EE7-4A99-A5BC-50CCAB7EAA60}"/>
              </c:ext>
            </c:extLst>
          </c:dPt>
          <c:dPt>
            <c:idx val="3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EE7-4A99-A5BC-50CCAB7EAA60}"/>
              </c:ext>
            </c:extLst>
          </c:dPt>
          <c:dPt>
            <c:idx val="4"/>
            <c:invertIfNegative val="0"/>
            <c:bubble3D val="0"/>
            <c:spPr>
              <a:solidFill>
                <a:schemeClr val="tx1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EE7-4A99-A5BC-50CCAB7EAA60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chemeClr val="accent6"/>
                </a:fgClr>
                <a:bgClr>
                  <a:schemeClr val="bg1"/>
                </a:bgClr>
              </a:patt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EE7-4A99-A5BC-50CCAB7EAA60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2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EE7-4A99-A5BC-50CCAB7EAA60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EE7-4A99-A5BC-50CCAB7EAA60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6">
                  <a:alpha val="70000"/>
                </a:schemeClr>
              </a:solidFill>
              <a:ln>
                <a:solidFill>
                  <a:schemeClr val="accent3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EE7-4A99-A5BC-50CCAB7EAA60}"/>
              </c:ext>
            </c:extLst>
          </c:dPt>
          <c:cat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cat>
          <c:val>
            <c:numRef>
              <c:f>Base!$E$38:$N$38</c:f>
              <c:numCache>
                <c:formatCode>General</c:formatCode>
                <c:ptCount val="10"/>
                <c:pt idx="0">
                  <c:v>123.98666035595097</c:v>
                </c:pt>
                <c:pt idx="1">
                  <c:v>187.35906727212438</c:v>
                </c:pt>
                <c:pt idx="3">
                  <c:v>80.541333956159434</c:v>
                </c:pt>
                <c:pt idx="4">
                  <c:v>60.257729461207255</c:v>
                </c:pt>
                <c:pt idx="5">
                  <c:v>79.626763885923936</c:v>
                </c:pt>
                <c:pt idx="7">
                  <c:v>618.58894341398172</c:v>
                </c:pt>
                <c:pt idx="8">
                  <c:v>60.999681328527572</c:v>
                </c:pt>
                <c:pt idx="9">
                  <c:v>16.246890669431949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EE7-4A99-A5BC-50CCAB7EA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178991968"/>
        <c:axId val="178992360"/>
      </c:barChart>
      <c:catAx>
        <c:axId val="178991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2360"/>
        <c:crosses val="autoZero"/>
        <c:auto val="1"/>
        <c:lblAlgn val="ctr"/>
        <c:lblOffset val="100"/>
        <c:noMultiLvlLbl val="0"/>
      </c:catAx>
      <c:valAx>
        <c:axId val="178992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1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0EA-45C9-BAD5-69C2E9C9DDB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0EA-45C9-BAD5-69C2E9C9DDB1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D0EA-45C9-BAD5-69C2E9C9DDB1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D0EA-45C9-BAD5-69C2E9C9DDB1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D0EA-45C9-BAD5-69C2E9C9DDB1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D0EA-45C9-BAD5-69C2E9C9DDB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'Base-H2'!$H$5:$Z$5</c15:sqref>
                  </c15:fullRef>
                </c:ext>
              </c:extLst>
              <c:f>('Base-H2'!$L$5:$R$5,'Base-H2'!$W$5:$Z$5)</c:f>
              <c:strCache>
                <c:ptCount val="11"/>
                <c:pt idx="0">
                  <c:v>ICE-CIDI-H2 (current)</c:v>
                </c:pt>
                <c:pt idx="1">
                  <c:v>ICE-CIDI-H2 (2025)</c:v>
                </c:pt>
                <c:pt idx="2">
                  <c:v>ICE-CIDI-H2 (2035)</c:v>
                </c:pt>
                <c:pt idx="4">
                  <c:v>HEV-FPEG-H2 (current)</c:v>
                </c:pt>
                <c:pt idx="5">
                  <c:v>HEV-FPEG-H2 (2025)</c:v>
                </c:pt>
                <c:pt idx="6">
                  <c:v>HEV-FPEG-H2 (2035)</c:v>
                </c:pt>
                <c:pt idx="8">
                  <c:v>HEV-FC-H2 (current)</c:v>
                </c:pt>
                <c:pt idx="9">
                  <c:v>HEV-FC-H2 (2025)</c:v>
                </c:pt>
                <c:pt idx="10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'Base-H2'!$H$34:$Z$34</c15:sqref>
                  </c15:fullRef>
                </c:ext>
              </c:extLst>
              <c:f>('Base-H2'!$L$34:$R$34,'Base-H2'!$W$34:$Z$34)</c:f>
              <c:numCache>
                <c:formatCode>General</c:formatCode>
                <c:ptCount val="11"/>
                <c:pt idx="0">
                  <c:v>15744.459434632299</c:v>
                </c:pt>
                <c:pt idx="1">
                  <c:v>15513.57769605025</c:v>
                </c:pt>
                <c:pt idx="2">
                  <c:v>15357.186965174322</c:v>
                </c:pt>
                <c:pt idx="4">
                  <c:v>6691.3246962961284</c:v>
                </c:pt>
                <c:pt idx="5">
                  <c:v>6649.8476158931962</c:v>
                </c:pt>
                <c:pt idx="6">
                  <c:v>6621.3453215933723</c:v>
                </c:pt>
                <c:pt idx="8">
                  <c:v>5126.0236410527359</c:v>
                </c:pt>
                <c:pt idx="9">
                  <c:v>5101.7483381355942</c:v>
                </c:pt>
                <c:pt idx="10">
                  <c:v>5085.0253192311511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'Base-H2'!$H$34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'Base-H2'!$I$34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'Base-H2'!$J$34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'Base-H2'!$T$34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'Base-H2'!$U$34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'Base-H2'!$V$34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83640"/>
        <c:axId val="228684032"/>
      </c:barChart>
      <c:catAx>
        <c:axId val="228683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4032"/>
        <c:crosses val="autoZero"/>
        <c:auto val="1"/>
        <c:lblAlgn val="ctr"/>
        <c:lblOffset val="100"/>
        <c:noMultiLvlLbl val="0"/>
      </c:catAx>
      <c:valAx>
        <c:axId val="22868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Usage [kJ/km]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3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463069850059555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pct50">
              <a:fgClr>
                <a:srgbClr val="70AD47"/>
              </a:fgClr>
              <a:bgClr>
                <a:sysClr val="window" lastClr="FFFFFF"/>
              </a:bgClr>
            </a:patt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78B-48F5-B07C-988FCC2BF461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78B-48F5-B07C-988FCC2BF461}"/>
              </c:ext>
            </c:extLst>
          </c:dPt>
          <c:dPt>
            <c:idx val="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78B-48F5-B07C-988FCC2BF461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678B-48F5-B07C-988FCC2BF461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678B-48F5-B07C-988FCC2BF461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678B-48F5-B07C-988FCC2BF461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'Base-H2'!$H$5:$Z$5</c15:sqref>
                  </c15:fullRef>
                </c:ext>
              </c:extLst>
              <c:f>('Base-H2'!$L$5:$R$5,'Base-H2'!$W$5:$Z$5)</c:f>
              <c:strCache>
                <c:ptCount val="11"/>
                <c:pt idx="0">
                  <c:v>ICE-CIDI-H2 (current)</c:v>
                </c:pt>
                <c:pt idx="1">
                  <c:v>ICE-CIDI-H2 (2025)</c:v>
                </c:pt>
                <c:pt idx="2">
                  <c:v>ICE-CIDI-H2 (2035)</c:v>
                </c:pt>
                <c:pt idx="4">
                  <c:v>HEV-FPEG-H2 (current)</c:v>
                </c:pt>
                <c:pt idx="5">
                  <c:v>HEV-FPEG-H2 (2025)</c:v>
                </c:pt>
                <c:pt idx="6">
                  <c:v>HEV-FPEG-H2 (2035)</c:v>
                </c:pt>
                <c:pt idx="8">
                  <c:v>HEV-FC-H2 (current)</c:v>
                </c:pt>
                <c:pt idx="9">
                  <c:v>HEV-FC-H2 (2025)</c:v>
                </c:pt>
                <c:pt idx="10">
                  <c:v>HEV-FC-H2 (2035)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'Base-H2'!$H$38:$Z$38</c15:sqref>
                  </c15:fullRef>
                </c:ext>
              </c:extLst>
              <c:f>('Base-H2'!$L$38:$R$38,'Base-H2'!$W$38:$Z$38)</c:f>
              <c:numCache>
                <c:formatCode>General</c:formatCode>
                <c:ptCount val="11"/>
                <c:pt idx="0">
                  <c:v>187.35906727212438</c:v>
                </c:pt>
                <c:pt idx="1">
                  <c:v>184.61157458299797</c:v>
                </c:pt>
                <c:pt idx="2">
                  <c:v>182.75052488557446</c:v>
                </c:pt>
                <c:pt idx="4">
                  <c:v>79.626763885923936</c:v>
                </c:pt>
                <c:pt idx="5">
                  <c:v>79.133186629129028</c:v>
                </c:pt>
                <c:pt idx="6">
                  <c:v>78.794009326961131</c:v>
                </c:pt>
                <c:pt idx="8">
                  <c:v>60.999681328527572</c:v>
                </c:pt>
                <c:pt idx="9">
                  <c:v>60.71080522381358</c:v>
                </c:pt>
                <c:pt idx="10">
                  <c:v>60.511801298850713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'Base-H2'!$T$38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'Base-H2'!$U$38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  <c15:categoryFilterException>
                  <c15:sqref>'Base-H2'!$V$38</c15:sqref>
                  <c15:spPr xmlns:c15="http://schemas.microsoft.com/office/drawing/2012/chart">
                    <a:pattFill prst="pct50">
                      <a:fgClr>
                        <a:srgbClr val="70AD47"/>
                      </a:fgClr>
                      <a:bgClr>
                        <a:sysClr val="window" lastClr="FFFFFF"/>
                      </a:bgClr>
                    </a:pattFill>
                    <a:ln>
                      <a:noFill/>
                    </a:ln>
                    <a:effectLst/>
                  </c15:spPr>
                  <c15:invertIfNegative val="0"/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8684816"/>
        <c:axId val="228685208"/>
      </c:barChart>
      <c:catAx>
        <c:axId val="228684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5208"/>
        <c:crosses val="autoZero"/>
        <c:auto val="1"/>
        <c:lblAlgn val="ctr"/>
        <c:lblOffset val="100"/>
        <c:noMultiLvlLbl val="0"/>
      </c:catAx>
      <c:valAx>
        <c:axId val="228685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4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'RE-Base'!$B$121</c:f>
              <c:strCache>
                <c:ptCount val="1"/>
                <c:pt idx="0">
                  <c:v>Oxygen tank</c:v>
                </c:pt>
              </c:strCache>
            </c:strRef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'RE-Base'!$E$5:$Y$5</c:f>
              <c:strCache>
                <c:ptCount val="2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  <c:pt idx="11">
                  <c:v>HEV-FC-H2</c:v>
                </c:pt>
                <c:pt idx="12">
                  <c:v>HEV-FC-H2</c:v>
                </c:pt>
                <c:pt idx="13">
                  <c:v>HEV-FC-H2</c:v>
                </c:pt>
                <c:pt idx="14">
                  <c:v>HEV-FC-H2</c:v>
                </c:pt>
                <c:pt idx="15">
                  <c:v>HEV-FC-H2</c:v>
                </c:pt>
                <c:pt idx="16">
                  <c:v>HEV-FC-H2</c:v>
                </c:pt>
                <c:pt idx="17">
                  <c:v>HEV-FC-H2</c:v>
                </c:pt>
                <c:pt idx="18">
                  <c:v>HEV-FC-H2</c:v>
                </c:pt>
                <c:pt idx="19">
                  <c:v>HEV-FC-H2</c:v>
                </c:pt>
              </c:strCache>
            </c:strRef>
          </c:cat>
          <c:val>
            <c:numRef>
              <c:f>'RE-Base'!$E$127:$Y$127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143.79762995658851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1F-42D4-8107-D06EDD61F70E}"/>
            </c:ext>
          </c:extLst>
        </c:ser>
        <c:ser>
          <c:idx val="1"/>
          <c:order val="1"/>
          <c:tx>
            <c:strRef>
              <c:f>'RE-Base'!$B$122</c:f>
              <c:strCache>
                <c:ptCount val="1"/>
                <c:pt idx="0">
                  <c:v>Fuel tank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'RE-Base'!$E$5:$Y$5</c:f>
              <c:strCache>
                <c:ptCount val="2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  <c:pt idx="11">
                  <c:v>HEV-FC-H2</c:v>
                </c:pt>
                <c:pt idx="12">
                  <c:v>HEV-FC-H2</c:v>
                </c:pt>
                <c:pt idx="13">
                  <c:v>HEV-FC-H2</c:v>
                </c:pt>
                <c:pt idx="14">
                  <c:v>HEV-FC-H2</c:v>
                </c:pt>
                <c:pt idx="15">
                  <c:v>HEV-FC-H2</c:v>
                </c:pt>
                <c:pt idx="16">
                  <c:v>HEV-FC-H2</c:v>
                </c:pt>
                <c:pt idx="17">
                  <c:v>HEV-FC-H2</c:v>
                </c:pt>
                <c:pt idx="18">
                  <c:v>HEV-FC-H2</c:v>
                </c:pt>
                <c:pt idx="19">
                  <c:v>HEV-FC-H2</c:v>
                </c:pt>
              </c:strCache>
            </c:strRef>
          </c:cat>
          <c:val>
            <c:numRef>
              <c:f>'RE-Base'!$E$128:$Y$128</c:f>
              <c:numCache>
                <c:formatCode>General</c:formatCode>
                <c:ptCount val="21"/>
                <c:pt idx="0">
                  <c:v>84.969212175981298</c:v>
                </c:pt>
                <c:pt idx="1">
                  <c:v>927.50896083229213</c:v>
                </c:pt>
                <c:pt idx="3">
                  <c:v>56.009542575076125</c:v>
                </c:pt>
                <c:pt idx="4">
                  <c:v>41.904047250719799</c:v>
                </c:pt>
                <c:pt idx="5">
                  <c:v>394.18715144970093</c:v>
                </c:pt>
                <c:pt idx="7">
                  <c:v>0</c:v>
                </c:pt>
                <c:pt idx="8">
                  <c:v>297.44913113570857</c:v>
                </c:pt>
                <c:pt idx="9">
                  <c:v>287.59525991317702</c:v>
                </c:pt>
                <c:pt idx="11">
                  <c:v>297.44913113570857</c:v>
                </c:pt>
                <c:pt idx="12">
                  <c:v>277.41785204127069</c:v>
                </c:pt>
                <c:pt idx="13">
                  <c:v>257.38657294683281</c:v>
                </c:pt>
                <c:pt idx="14">
                  <c:v>237.35529385239499</c:v>
                </c:pt>
                <c:pt idx="15">
                  <c:v>217.32401475795717</c:v>
                </c:pt>
                <c:pt idx="16">
                  <c:v>197.29273566351924</c:v>
                </c:pt>
                <c:pt idx="17">
                  <c:v>177.26145656908153</c:v>
                </c:pt>
                <c:pt idx="18">
                  <c:v>157.2301774746436</c:v>
                </c:pt>
                <c:pt idx="19">
                  <c:v>137.19889838020583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1F-42D4-8107-D06EDD61F70E}"/>
            </c:ext>
          </c:extLst>
        </c:ser>
        <c:ser>
          <c:idx val="2"/>
          <c:order val="2"/>
          <c:tx>
            <c:strRef>
              <c:f>'RE-Base'!$B$123</c:f>
              <c:strCache>
                <c:ptCount val="1"/>
                <c:pt idx="0">
                  <c:v>Battery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'RE-Base'!$E$5:$Y$5</c:f>
              <c:strCache>
                <c:ptCount val="2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  <c:pt idx="11">
                  <c:v>HEV-FC-H2</c:v>
                </c:pt>
                <c:pt idx="12">
                  <c:v>HEV-FC-H2</c:v>
                </c:pt>
                <c:pt idx="13">
                  <c:v>HEV-FC-H2</c:v>
                </c:pt>
                <c:pt idx="14">
                  <c:v>HEV-FC-H2</c:v>
                </c:pt>
                <c:pt idx="15">
                  <c:v>HEV-FC-H2</c:v>
                </c:pt>
                <c:pt idx="16">
                  <c:v>HEV-FC-H2</c:v>
                </c:pt>
                <c:pt idx="17">
                  <c:v>HEV-FC-H2</c:v>
                </c:pt>
                <c:pt idx="18">
                  <c:v>HEV-FC-H2</c:v>
                </c:pt>
                <c:pt idx="19">
                  <c:v>HEV-FC-H2</c:v>
                </c:pt>
              </c:strCache>
            </c:strRef>
          </c:cat>
          <c:val>
            <c:numRef>
              <c:f>'RE-Base'!$E$129:$Y$129</c:f>
              <c:numCache>
                <c:formatCode>General</c:formatCode>
                <c:ptCount val="21"/>
                <c:pt idx="0">
                  <c:v>0</c:v>
                </c:pt>
                <c:pt idx="1">
                  <c:v>0</c:v>
                </c:pt>
                <c:pt idx="3">
                  <c:v>14.666666666666668</c:v>
                </c:pt>
                <c:pt idx="4">
                  <c:v>14.666666666666668</c:v>
                </c:pt>
                <c:pt idx="5">
                  <c:v>14.666666666666668</c:v>
                </c:pt>
                <c:pt idx="7">
                  <c:v>685.91684040544578</c:v>
                </c:pt>
                <c:pt idx="8">
                  <c:v>14.666666666666668</c:v>
                </c:pt>
                <c:pt idx="9">
                  <c:v>14.666666666666668</c:v>
                </c:pt>
                <c:pt idx="11">
                  <c:v>14.666666666666668</c:v>
                </c:pt>
                <c:pt idx="12">
                  <c:v>98.572938384014066</c:v>
                </c:pt>
                <c:pt idx="13">
                  <c:v>182.47921010136145</c:v>
                </c:pt>
                <c:pt idx="14">
                  <c:v>266.38548181870885</c:v>
                </c:pt>
                <c:pt idx="15">
                  <c:v>350.29175353605626</c:v>
                </c:pt>
                <c:pt idx="16">
                  <c:v>434.19802525340367</c:v>
                </c:pt>
                <c:pt idx="17">
                  <c:v>518.10429697075097</c:v>
                </c:pt>
                <c:pt idx="18">
                  <c:v>602.01056868809849</c:v>
                </c:pt>
                <c:pt idx="19">
                  <c:v>685.91684040544578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F-42D4-8107-D06EDD61F70E}"/>
            </c:ext>
          </c:extLst>
        </c:ser>
        <c:ser>
          <c:idx val="3"/>
          <c:order val="3"/>
          <c:tx>
            <c:strRef>
              <c:f>'RE-Base'!$B$124</c:f>
              <c:strCache>
                <c:ptCount val="1"/>
                <c:pt idx="0">
                  <c:v>Generator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'RE-Base'!$E$5:$Y$5</c:f>
              <c:strCache>
                <c:ptCount val="2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  <c:pt idx="11">
                  <c:v>HEV-FC-H2</c:v>
                </c:pt>
                <c:pt idx="12">
                  <c:v>HEV-FC-H2</c:v>
                </c:pt>
                <c:pt idx="13">
                  <c:v>HEV-FC-H2</c:v>
                </c:pt>
                <c:pt idx="14">
                  <c:v>HEV-FC-H2</c:v>
                </c:pt>
                <c:pt idx="15">
                  <c:v>HEV-FC-H2</c:v>
                </c:pt>
                <c:pt idx="16">
                  <c:v>HEV-FC-H2</c:v>
                </c:pt>
                <c:pt idx="17">
                  <c:v>HEV-FC-H2</c:v>
                </c:pt>
                <c:pt idx="18">
                  <c:v>HEV-FC-H2</c:v>
                </c:pt>
                <c:pt idx="19">
                  <c:v>HEV-FC-H2</c:v>
                </c:pt>
              </c:strCache>
            </c:strRef>
          </c:cat>
          <c:val>
            <c:numRef>
              <c:f>'RE-Base'!$E$130:$Y$130</c:f>
              <c:numCache>
                <c:formatCode>General</c:formatCode>
                <c:ptCount val="21"/>
                <c:pt idx="0">
                  <c:v>50</c:v>
                </c:pt>
                <c:pt idx="1">
                  <c:v>50</c:v>
                </c:pt>
                <c:pt idx="3">
                  <c:v>222.22222222222223</c:v>
                </c:pt>
                <c:pt idx="4">
                  <c:v>31.25</c:v>
                </c:pt>
                <c:pt idx="5">
                  <c:v>31.25</c:v>
                </c:pt>
                <c:pt idx="7">
                  <c:v>0</c:v>
                </c:pt>
                <c:pt idx="8">
                  <c:v>153.84615384615384</c:v>
                </c:pt>
                <c:pt idx="9">
                  <c:v>50</c:v>
                </c:pt>
                <c:pt idx="11">
                  <c:v>153.84615384615384</c:v>
                </c:pt>
                <c:pt idx="12">
                  <c:v>153.84615384615384</c:v>
                </c:pt>
                <c:pt idx="13">
                  <c:v>153.84615384615384</c:v>
                </c:pt>
                <c:pt idx="14">
                  <c:v>153.84615384615384</c:v>
                </c:pt>
                <c:pt idx="15">
                  <c:v>153.84615384615384</c:v>
                </c:pt>
                <c:pt idx="16">
                  <c:v>153.84615384615384</c:v>
                </c:pt>
                <c:pt idx="17">
                  <c:v>153.84615384615384</c:v>
                </c:pt>
                <c:pt idx="18">
                  <c:v>153.84615384615384</c:v>
                </c:pt>
                <c:pt idx="19">
                  <c:v>153.84615384615384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1F-42D4-8107-D06EDD61F70E}"/>
            </c:ext>
          </c:extLst>
        </c:ser>
        <c:ser>
          <c:idx val="4"/>
          <c:order val="4"/>
          <c:tx>
            <c:strRef>
              <c:f>'RE-Base'!$B$125</c:f>
              <c:strCache>
                <c:ptCount val="1"/>
                <c:pt idx="0">
                  <c:v>Powertrain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'RE-Base'!$E$5:$Y$5</c:f>
              <c:strCache>
                <c:ptCount val="2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  <c:pt idx="11">
                  <c:v>HEV-FC-H2</c:v>
                </c:pt>
                <c:pt idx="12">
                  <c:v>HEV-FC-H2</c:v>
                </c:pt>
                <c:pt idx="13">
                  <c:v>HEV-FC-H2</c:v>
                </c:pt>
                <c:pt idx="14">
                  <c:v>HEV-FC-H2</c:v>
                </c:pt>
                <c:pt idx="15">
                  <c:v>HEV-FC-H2</c:v>
                </c:pt>
                <c:pt idx="16">
                  <c:v>HEV-FC-H2</c:v>
                </c:pt>
                <c:pt idx="17">
                  <c:v>HEV-FC-H2</c:v>
                </c:pt>
                <c:pt idx="18">
                  <c:v>HEV-FC-H2</c:v>
                </c:pt>
                <c:pt idx="19">
                  <c:v>HEV-FC-H2</c:v>
                </c:pt>
              </c:strCache>
            </c:strRef>
          </c:cat>
          <c:val>
            <c:numRef>
              <c:f>'RE-Base'!$E$131:$Y$131</c:f>
              <c:numCache>
                <c:formatCode>General</c:formatCode>
                <c:ptCount val="21"/>
                <c:pt idx="0">
                  <c:v>26.315789473684212</c:v>
                </c:pt>
                <c:pt idx="1">
                  <c:v>26.315789473684212</c:v>
                </c:pt>
                <c:pt idx="3">
                  <c:v>50.006546216286985</c:v>
                </c:pt>
                <c:pt idx="4">
                  <c:v>50.006546216286985</c:v>
                </c:pt>
                <c:pt idx="5">
                  <c:v>50.006546216286985</c:v>
                </c:pt>
                <c:pt idx="7">
                  <c:v>50.006546216286985</c:v>
                </c:pt>
                <c:pt idx="8">
                  <c:v>50.006546216286985</c:v>
                </c:pt>
                <c:pt idx="9">
                  <c:v>50.006546216286985</c:v>
                </c:pt>
                <c:pt idx="11">
                  <c:v>50.006546216286985</c:v>
                </c:pt>
                <c:pt idx="12">
                  <c:v>50.006546216286985</c:v>
                </c:pt>
                <c:pt idx="13">
                  <c:v>50.006546216286985</c:v>
                </c:pt>
                <c:pt idx="14">
                  <c:v>50.006546216286985</c:v>
                </c:pt>
                <c:pt idx="15">
                  <c:v>50.006546216286985</c:v>
                </c:pt>
                <c:pt idx="16">
                  <c:v>50.006546216286985</c:v>
                </c:pt>
                <c:pt idx="17">
                  <c:v>50.006546216286985</c:v>
                </c:pt>
                <c:pt idx="18">
                  <c:v>50.006546216286985</c:v>
                </c:pt>
                <c:pt idx="19">
                  <c:v>50.006546216286985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D1F-42D4-8107-D06EDD61F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8685992"/>
        <c:axId val="228686384"/>
      </c:barChart>
      <c:catAx>
        <c:axId val="228685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6384"/>
        <c:crosses val="autoZero"/>
        <c:auto val="1"/>
        <c:lblAlgn val="ctr"/>
        <c:lblOffset val="100"/>
        <c:noMultiLvlLbl val="0"/>
      </c:catAx>
      <c:valAx>
        <c:axId val="22868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8685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'Sensitivity-Range'!$E$2:$E$10</c:f>
              <c:numCache>
                <c:formatCode>General</c:formatCode>
                <c:ptCount val="9"/>
                <c:pt idx="0">
                  <c:v>2.1067174238754522</c:v>
                </c:pt>
                <c:pt idx="1">
                  <c:v>1.5022959722643174</c:v>
                </c:pt>
                <c:pt idx="2">
                  <c:v>1.200372037401066</c:v>
                </c:pt>
                <c:pt idx="3">
                  <c:v>1.0194484572160223</c:v>
                </c:pt>
                <c:pt idx="4">
                  <c:v>0.89902618650293831</c:v>
                </c:pt>
                <c:pt idx="5">
                  <c:v>0.81317707066226763</c:v>
                </c:pt>
                <c:pt idx="6">
                  <c:v>0.74893703913775367</c:v>
                </c:pt>
                <c:pt idx="7">
                  <c:v>0.69910383656264963</c:v>
                </c:pt>
                <c:pt idx="8">
                  <c:v>0.6593561152188393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F2-40A1-87F6-350D587BDC7C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'Sensitivity-Range'!$H$2:$H$10</c:f>
              <c:numCache>
                <c:formatCode>General</c:formatCode>
                <c:ptCount val="9"/>
                <c:pt idx="0">
                  <c:v>4.0364403786552465</c:v>
                </c:pt>
                <c:pt idx="1">
                  <c:v>2.7461467357658904</c:v>
                </c:pt>
                <c:pt idx="2">
                  <c:v>2.1010888369765701</c:v>
                </c:pt>
                <c:pt idx="3">
                  <c:v>1.7141254653252522</c:v>
                </c:pt>
                <c:pt idx="4">
                  <c:v>1.4562095493147891</c:v>
                </c:pt>
                <c:pt idx="5">
                  <c:v>1.2720352018703778</c:v>
                </c:pt>
                <c:pt idx="6">
                  <c:v>1.1339494800789423</c:v>
                </c:pt>
                <c:pt idx="7">
                  <c:v>1.0265896384356157</c:v>
                </c:pt>
                <c:pt idx="8">
                  <c:v>0.94073803014235224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F2-40A1-87F6-350D587BDC7C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'Sensitivity-Range'!$I$2:$I$10</c:f>
              <c:numCache>
                <c:formatCode>General</c:formatCode>
                <c:ptCount val="9"/>
                <c:pt idx="0">
                  <c:v>2.9924262150863012</c:v>
                </c:pt>
                <c:pt idx="1">
                  <c:v>2.0362929853056655</c:v>
                </c:pt>
                <c:pt idx="2">
                  <c:v>1.5582769457758996</c:v>
                </c:pt>
                <c:pt idx="3">
                  <c:v>1.2715078814203167</c:v>
                </c:pt>
                <c:pt idx="4">
                  <c:v>1.0803623874831279</c:v>
                </c:pt>
                <c:pt idx="5">
                  <c:v>0.94385900501546172</c:v>
                </c:pt>
                <c:pt idx="6">
                  <c:v>0.84150700474687223</c:v>
                </c:pt>
                <c:pt idx="7">
                  <c:v>0.76192264837584367</c:v>
                </c:pt>
                <c:pt idx="8">
                  <c:v>0.69827569308599824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6F2-40A1-87F6-350D587BDC7C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solidFill>
                <a:schemeClr val="accent6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'Sensitivity-Range'!$J$2:$J$10</c:f>
              <c:numCache>
                <c:formatCode>General</c:formatCode>
                <c:ptCount val="9"/>
                <c:pt idx="0">
                  <c:v>3.402500868580991</c:v>
                </c:pt>
                <c:pt idx="1">
                  <c:v>2.4481486271642128</c:v>
                </c:pt>
                <c:pt idx="2">
                  <c:v>1.9719267264440186</c:v>
                </c:pt>
                <c:pt idx="3">
                  <c:v>1.686965092758679</c:v>
                </c:pt>
                <c:pt idx="4">
                  <c:v>1.4976404647872341</c:v>
                </c:pt>
                <c:pt idx="5">
                  <c:v>1.3629715290716402</c:v>
                </c:pt>
                <c:pt idx="6">
                  <c:v>1.2624677039251884</c:v>
                </c:pt>
                <c:pt idx="7">
                  <c:v>1.1847454007607157</c:v>
                </c:pt>
                <c:pt idx="8">
                  <c:v>1.1229745286453361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6F2-40A1-87F6-350D587BDC7C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'Sensitivity-Range'!$F$2:$F$10</c:f>
              <c:numCache>
                <c:formatCode>General</c:formatCode>
                <c:ptCount val="9"/>
                <c:pt idx="0">
                  <c:v>3.0238908706350061</c:v>
                </c:pt>
                <c:pt idx="1">
                  <c:v>2.4287329332456769</c:v>
                </c:pt>
                <c:pt idx="2">
                  <c:v>2.1362315454119938</c:v>
                </c:pt>
                <c:pt idx="3">
                  <c:v>1.9648935317851561</c:v>
                </c:pt>
                <c:pt idx="4">
                  <c:v>1.854223967159722</c:v>
                </c:pt>
                <c:pt idx="5">
                  <c:v>1.7782989558225579</c:v>
                </c:pt>
                <c:pt idx="6">
                  <c:v>1.7241588308803</c:v>
                </c:pt>
                <c:pt idx="7">
                  <c:v>1.6846058915987157</c:v>
                </c:pt>
                <c:pt idx="8">
                  <c:v>1.6553235023754795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6F2-40A1-87F6-350D587BDC7C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'Sensitivity-Range'!$N$2:$N$10</c:f>
              <c:numCache>
                <c:formatCode>General</c:formatCode>
                <c:ptCount val="9"/>
                <c:pt idx="0">
                  <c:v>4.3528933904915164</c:v>
                </c:pt>
                <c:pt idx="1">
                  <c:v>3.1397373601234677</c:v>
                </c:pt>
                <c:pt idx="2">
                  <c:v>2.5348096412184731</c:v>
                </c:pt>
                <c:pt idx="3">
                  <c:v>2.1731916559096178</c:v>
                </c:pt>
                <c:pt idx="4">
                  <c:v>1.9332441647842358</c:v>
                </c:pt>
                <c:pt idx="5">
                  <c:v>1.7628363166065342</c:v>
                </c:pt>
                <c:pt idx="6">
                  <c:v>1.6359029108908292</c:v>
                </c:pt>
                <c:pt idx="7">
                  <c:v>1.5379634855568873</c:v>
                </c:pt>
                <c:pt idx="8">
                  <c:v>1.460329952113832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6F2-40A1-87F6-350D587BDC7C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'Sensitivity-Range'!$M$2:$M$10</c:f>
              <c:numCache>
                <c:formatCode>General</c:formatCode>
                <c:ptCount val="9"/>
                <c:pt idx="0">
                  <c:v>3.5993221954203407</c:v>
                </c:pt>
                <c:pt idx="1">
                  <c:v>2.537885339689232</c:v>
                </c:pt>
                <c:pt idx="2">
                  <c:v>2.0077297752052372</c:v>
                </c:pt>
                <c:pt idx="3">
                  <c:v>1.6900904014522602</c:v>
                </c:pt>
                <c:pt idx="4">
                  <c:v>1.4787122183275547</c:v>
                </c:pt>
                <c:pt idx="5">
                  <c:v>1.328057397666542</c:v>
                </c:pt>
                <c:pt idx="6">
                  <c:v>1.215357051129649</c:v>
                </c:pt>
                <c:pt idx="7">
                  <c:v>1.1279618195030283</c:v>
                </c:pt>
                <c:pt idx="8">
                  <c:v>1.0582821084235297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F2-40A1-87F6-350D587BDC7C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'Sensitivity-Range'!$L$2:$L$10</c:f>
              <c:numCache>
                <c:formatCode>General</c:formatCode>
                <c:ptCount val="9"/>
                <c:pt idx="0">
                  <c:v>3.5327710351469297</c:v>
                </c:pt>
                <c:pt idx="1">
                  <c:v>3.1005705368011651</c:v>
                </c:pt>
                <c:pt idx="2">
                  <c:v>2.9010232192194882</c:v>
                </c:pt>
                <c:pt idx="3">
                  <c:v>2.7951341597801429</c:v>
                </c:pt>
                <c:pt idx="4">
                  <c:v>2.7366020772338762</c:v>
                </c:pt>
                <c:pt idx="5">
                  <c:v>2.7056116036787605</c:v>
                </c:pt>
                <c:pt idx="6">
                  <c:v>2.6922815190948253</c:v>
                </c:pt>
                <c:pt idx="7">
                  <c:v>2.6911476607931974</c:v>
                </c:pt>
                <c:pt idx="8">
                  <c:v>2.6989562521888764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F2-40A1-87F6-350D587BD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18944"/>
        <c:axId val="229919336"/>
      </c:scatterChart>
      <c:valAx>
        <c:axId val="229918944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19336"/>
        <c:crosses val="autoZero"/>
        <c:crossBetween val="midCat"/>
      </c:valAx>
      <c:valAx>
        <c:axId val="229919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Gravimetric density [kg/km]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18944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3542085559092969"/>
          <c:y val="4.6187315500442971E-2"/>
          <c:w val="0.57063318504228144"/>
          <c:h val="0.699932946465851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'Sensitivity-Range'!$E$13:$E$21</c:f>
              <c:numCache>
                <c:formatCode>General</c:formatCode>
                <c:ptCount val="9"/>
                <c:pt idx="0">
                  <c:v>0.93044938019724688</c:v>
                </c:pt>
                <c:pt idx="1">
                  <c:v>0.67638976449586574</c:v>
                </c:pt>
                <c:pt idx="2">
                  <c:v>0.54952440701165917</c:v>
                </c:pt>
                <c:pt idx="3">
                  <c:v>0.47353752576638175</c:v>
                </c:pt>
                <c:pt idx="4">
                  <c:v>0.42299053182307644</c:v>
                </c:pt>
                <c:pt idx="5">
                  <c:v>0.38698117715632685</c:v>
                </c:pt>
                <c:pt idx="6">
                  <c:v>0.36005834162026112</c:v>
                </c:pt>
                <c:pt idx="7">
                  <c:v>0.3391936286049505</c:v>
                </c:pt>
                <c:pt idx="8">
                  <c:v>0.322570003299331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'Sensitivity-Range'!$F$13:$F$21</c:f>
              <c:numCache>
                <c:formatCode>General</c:formatCode>
                <c:ptCount val="9"/>
                <c:pt idx="0">
                  <c:v>2.4984484964917373</c:v>
                </c:pt>
                <c:pt idx="1">
                  <c:v>2.2581763781078972</c:v>
                </c:pt>
                <c:pt idx="2">
                  <c:v>2.1453287124963332</c:v>
                </c:pt>
                <c:pt idx="3">
                  <c:v>2.0835954515122261</c:v>
                </c:pt>
                <c:pt idx="4">
                  <c:v>2.0475439314513895</c:v>
                </c:pt>
                <c:pt idx="5">
                  <c:v>2.0262780289678157</c:v>
                </c:pt>
                <c:pt idx="6">
                  <c:v>2.0143529564983624</c:v>
                </c:pt>
                <c:pt idx="7">
                  <c:v>2.0087468668097155</c:v>
                </c:pt>
                <c:pt idx="8">
                  <c:v>2.007649500611953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'Sensitivity-Range'!$N$13:$N$21</c:f>
              <c:numCache>
                <c:formatCode>General</c:formatCode>
                <c:ptCount val="9"/>
                <c:pt idx="0">
                  <c:v>1.9778779132622584</c:v>
                </c:pt>
                <c:pt idx="1">
                  <c:v>1.5994613776291833</c:v>
                </c:pt>
                <c:pt idx="2">
                  <c:v>1.4122022786461463</c:v>
                </c:pt>
                <c:pt idx="3">
                  <c:v>1.3014278972494051</c:v>
                </c:pt>
                <c:pt idx="4">
                  <c:v>1.2289143321876259</c:v>
                </c:pt>
                <c:pt idx="5">
                  <c:v>1.1782802083892234</c:v>
                </c:pt>
                <c:pt idx="6">
                  <c:v>1.1413351042225921</c:v>
                </c:pt>
                <c:pt idx="7">
                  <c:v>1.1135290274041614</c:v>
                </c:pt>
                <c:pt idx="8">
                  <c:v>1.0921322055054383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'Sensitivity-Range'!$M$13:$M$21</c:f>
              <c:numCache>
                <c:formatCode>General</c:formatCode>
                <c:ptCount val="9"/>
                <c:pt idx="0">
                  <c:v>2.7761085437795781</c:v>
                </c:pt>
                <c:pt idx="1">
                  <c:v>2.049309186232803</c:v>
                </c:pt>
                <c:pt idx="2">
                  <c:v>1.6867174453276841</c:v>
                </c:pt>
                <c:pt idx="3">
                  <c:v>1.469814025096698</c:v>
                </c:pt>
                <c:pt idx="4">
                  <c:v>1.325759208163682</c:v>
                </c:pt>
                <c:pt idx="5">
                  <c:v>1.2233360144548169</c:v>
                </c:pt>
                <c:pt idx="6">
                  <c:v>1.1469359908844599</c:v>
                </c:pt>
                <c:pt idx="7">
                  <c:v>1.087887807924421</c:v>
                </c:pt>
                <c:pt idx="8">
                  <c:v>1.0409886982383962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'Sensitivity-Range'!$L$13:$L$21</c:f>
              <c:numCache>
                <c:formatCode>General</c:formatCode>
                <c:ptCount val="9"/>
                <c:pt idx="0">
                  <c:v>1.7140947382654366</c:v>
                </c:pt>
                <c:pt idx="1">
                  <c:v>1.565117405308778</c:v>
                </c:pt>
                <c:pt idx="2">
                  <c:v>1.5000087333987984</c:v>
                </c:pt>
                <c:pt idx="3">
                  <c:v>1.4687858178816182</c:v>
                </c:pt>
                <c:pt idx="4">
                  <c:v>1.4548048943265888</c:v>
                </c:pt>
                <c:pt idx="5">
                  <c:v>1.4509488092319198</c:v>
                </c:pt>
                <c:pt idx="6">
                  <c:v>1.4536739820742788</c:v>
                </c:pt>
                <c:pt idx="7">
                  <c:v>1.4610261526010737</c:v>
                </c:pt>
                <c:pt idx="8">
                  <c:v>1.4718467732434655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20120"/>
        <c:axId val="229920512"/>
      </c:scatterChart>
      <c:valAx>
        <c:axId val="229920120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0512"/>
        <c:crosses val="autoZero"/>
        <c:crossBetween val="midCat"/>
      </c:valAx>
      <c:valAx>
        <c:axId val="229920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[kg/km]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01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8808443426445862"/>
          <c:y val="4.6187315500442971E-2"/>
          <c:w val="0.63675719246811191"/>
          <c:h val="0.74478513090689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2"/>
          <c:order val="0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1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2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7"/>
          <c:order val="3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'Sensitivity-Range'!$N$13:$N$21</c:f>
              <c:numCache>
                <c:formatCode>General</c:formatCode>
                <c:ptCount val="9"/>
                <c:pt idx="0">
                  <c:v>1.9778779132622584</c:v>
                </c:pt>
                <c:pt idx="1">
                  <c:v>1.5994613776291833</c:v>
                </c:pt>
                <c:pt idx="2">
                  <c:v>1.4122022786461463</c:v>
                </c:pt>
                <c:pt idx="3">
                  <c:v>1.3014278972494051</c:v>
                </c:pt>
                <c:pt idx="4">
                  <c:v>1.2289143321876259</c:v>
                </c:pt>
                <c:pt idx="5">
                  <c:v>1.1782802083892234</c:v>
                </c:pt>
                <c:pt idx="6">
                  <c:v>1.1413351042225921</c:v>
                </c:pt>
                <c:pt idx="7">
                  <c:v>1.1135290274041614</c:v>
                </c:pt>
                <c:pt idx="8">
                  <c:v>1.0921322055054383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4"/>
          <c:tx>
            <c:strRef>
              <c:f>'RE-Base'!$P$5</c:f>
              <c:strCache>
                <c:ptCount val="1"/>
                <c:pt idx="0">
                  <c:v>HEV-FC-H2</c:v>
                </c:pt>
              </c:strCache>
            </c:strRef>
          </c:tx>
          <c:marker>
            <c:symbol val="none"/>
          </c:marker>
          <c:xVal>
            <c:numRef>
              <c:f>'RE-Base'!$P$67:$X$67</c:f>
              <c:numCache>
                <c:formatCode>General</c:formatCode>
                <c:ptCount val="9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</c:numCache>
            </c:numRef>
          </c:xVal>
          <c:yVal>
            <c:numRef>
              <c:f>'RE-Base'!$P$120:$X$120</c:f>
              <c:numCache>
                <c:formatCode>General</c:formatCode>
                <c:ptCount val="9"/>
                <c:pt idx="0">
                  <c:v>1.031936995729632</c:v>
                </c:pt>
                <c:pt idx="1">
                  <c:v>1.1596869809754511</c:v>
                </c:pt>
                <c:pt idx="2">
                  <c:v>1.2874369662212701</c:v>
                </c:pt>
                <c:pt idx="3">
                  <c:v>1.4151869514670894</c:v>
                </c:pt>
                <c:pt idx="4">
                  <c:v>1.5429369367129084</c:v>
                </c:pt>
                <c:pt idx="5">
                  <c:v>1.6706869219587275</c:v>
                </c:pt>
                <c:pt idx="6">
                  <c:v>1.7984369072045467</c:v>
                </c:pt>
                <c:pt idx="7">
                  <c:v>1.9261868924503658</c:v>
                </c:pt>
                <c:pt idx="8">
                  <c:v>2.0539368776961848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21296"/>
        <c:axId val="229921688"/>
      </c:scatterChart>
      <c:valAx>
        <c:axId val="229921296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1688"/>
        <c:crosses val="autoZero"/>
        <c:crossBetween val="midCat"/>
      </c:valAx>
      <c:valAx>
        <c:axId val="229921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[kg/km]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129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8808443426445862"/>
          <c:y val="4.6187315500442971E-2"/>
          <c:w val="0.63675719246811191"/>
          <c:h val="0.74478513090689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2"/>
          <c:order val="0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1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2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7"/>
          <c:order val="3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'Sensitivity-Range'!$N$13:$N$21</c:f>
              <c:numCache>
                <c:formatCode>General</c:formatCode>
                <c:ptCount val="9"/>
                <c:pt idx="0">
                  <c:v>1.9778779132622584</c:v>
                </c:pt>
                <c:pt idx="1">
                  <c:v>1.5994613776291833</c:v>
                </c:pt>
                <c:pt idx="2">
                  <c:v>1.4122022786461463</c:v>
                </c:pt>
                <c:pt idx="3">
                  <c:v>1.3014278972494051</c:v>
                </c:pt>
                <c:pt idx="4">
                  <c:v>1.2289143321876259</c:v>
                </c:pt>
                <c:pt idx="5">
                  <c:v>1.1782802083892234</c:v>
                </c:pt>
                <c:pt idx="6">
                  <c:v>1.1413351042225921</c:v>
                </c:pt>
                <c:pt idx="7">
                  <c:v>1.1135290274041614</c:v>
                </c:pt>
                <c:pt idx="8">
                  <c:v>1.0921322055054383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4"/>
          <c:tx>
            <c:strRef>
              <c:f>'RE-Base'!$P$5</c:f>
              <c:strCache>
                <c:ptCount val="1"/>
                <c:pt idx="0">
                  <c:v>HEV-FC-H2</c:v>
                </c:pt>
              </c:strCache>
            </c:strRef>
          </c:tx>
          <c:marker>
            <c:symbol val="none"/>
          </c:marker>
          <c:xVal>
            <c:numRef>
              <c:f>'RE-Base'!$P$67:$X$67</c:f>
              <c:numCache>
                <c:formatCode>General</c:formatCode>
                <c:ptCount val="9"/>
                <c:pt idx="0">
                  <c:v>0</c:v>
                </c:pt>
                <c:pt idx="1">
                  <c:v>12.5</c:v>
                </c:pt>
                <c:pt idx="2">
                  <c:v>25</c:v>
                </c:pt>
                <c:pt idx="3">
                  <c:v>37.5</c:v>
                </c:pt>
                <c:pt idx="4">
                  <c:v>50</c:v>
                </c:pt>
                <c:pt idx="5">
                  <c:v>62.5</c:v>
                </c:pt>
                <c:pt idx="6">
                  <c:v>75</c:v>
                </c:pt>
                <c:pt idx="7">
                  <c:v>87.5</c:v>
                </c:pt>
                <c:pt idx="8">
                  <c:v>100</c:v>
                </c:pt>
              </c:numCache>
            </c:numRef>
          </c:xVal>
          <c:yVal>
            <c:numRef>
              <c:f>'RE-Base'!$P$119:$X$119</c:f>
              <c:numCache>
                <c:formatCode>General</c:formatCode>
                <c:ptCount val="9"/>
                <c:pt idx="0">
                  <c:v>1.0519760890090906</c:v>
                </c:pt>
                <c:pt idx="1">
                  <c:v>1.3202056226693217</c:v>
                </c:pt>
                <c:pt idx="2">
                  <c:v>1.5884351563295522</c:v>
                </c:pt>
                <c:pt idx="3">
                  <c:v>1.8566646899897834</c:v>
                </c:pt>
                <c:pt idx="4">
                  <c:v>2.1248942236500143</c:v>
                </c:pt>
                <c:pt idx="5">
                  <c:v>2.3931237573102448</c:v>
                </c:pt>
                <c:pt idx="6">
                  <c:v>2.6613532909704758</c:v>
                </c:pt>
                <c:pt idx="7">
                  <c:v>2.9295828246307067</c:v>
                </c:pt>
                <c:pt idx="8">
                  <c:v>3.1978123582909377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9922472"/>
        <c:axId val="229922864"/>
      </c:scatterChart>
      <c:valAx>
        <c:axId val="229922472"/>
        <c:scaling>
          <c:orientation val="minMax"/>
          <c:max val="1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2864"/>
        <c:crosses val="autoZero"/>
        <c:crossBetween val="midCat"/>
      </c:valAx>
      <c:valAx>
        <c:axId val="22992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[kg/km]</a:t>
                </a:r>
              </a:p>
            </c:rich>
          </c:tx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992247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8808443426445862"/>
          <c:y val="4.6187315500442971E-2"/>
          <c:w val="0.63675719246811191"/>
          <c:h val="0.74478513090689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'RE-Base'!$G$144</c:f>
              <c:strCache>
                <c:ptCount val="1"/>
                <c:pt idx="0">
                  <c:v>Gravimetric density [kg/km]/[km]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'RE-Base'!$H$137:$L$137</c:f>
              <c:strCache>
                <c:ptCount val="5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  <c:pt idx="4">
                  <c:v>HEV-ZECCY-excess electricity</c:v>
                </c:pt>
              </c:strCache>
            </c:strRef>
          </c:cat>
          <c:val>
            <c:numRef>
              <c:f>'RE-Base'!$H$144:$L$144</c:f>
              <c:numCache>
                <c:formatCode>General</c:formatCode>
                <c:ptCount val="5"/>
                <c:pt idx="0">
                  <c:v>3.5164364440930483E-3</c:v>
                </c:pt>
                <c:pt idx="1">
                  <c:v>4.0013611182057561E-3</c:v>
                </c:pt>
                <c:pt idx="2">
                  <c:v>3.1519634470870807E-3</c:v>
                </c:pt>
                <c:pt idx="3">
                  <c:v>3.2939603263595716E-3</c:v>
                </c:pt>
                <c:pt idx="4">
                  <c:v>2.4772526001500886E-3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B6-482D-BC78-0C4D74DA8F10}"/>
            </c:ext>
          </c:extLst>
        </c:ser>
        <c:ser>
          <c:idx val="1"/>
          <c:order val="1"/>
          <c:tx>
            <c:strRef>
              <c:f>'RE-Base'!$G$145</c:f>
              <c:strCache>
                <c:ptCount val="1"/>
                <c:pt idx="0">
                  <c:v>Volumetric density [L/km]/[km]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'RE-Base'!$H$137:$L$137</c:f>
              <c:strCache>
                <c:ptCount val="5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  <c:pt idx="4">
                  <c:v>HEV-ZECCY-excess electricity</c:v>
                </c:pt>
              </c:strCache>
            </c:strRef>
          </c:cat>
          <c:val>
            <c:numRef>
              <c:f>'RE-Base'!$H$145:$L$145</c:f>
              <c:numCache>
                <c:formatCode>General</c:formatCode>
                <c:ptCount val="5"/>
                <c:pt idx="0">
                  <c:v>1.5720736357659228E-3</c:v>
                </c:pt>
                <c:pt idx="1">
                  <c:v>2.3923845059522371E-3</c:v>
                </c:pt>
                <c:pt idx="2">
                  <c:v>9.8325208915631254E-4</c:v>
                </c:pt>
                <c:pt idx="3">
                  <c:v>8.7981955502766684E-4</c:v>
                </c:pt>
                <c:pt idx="4">
                  <c:v>7.5942913547605425E-4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B6-482D-BC78-0C4D74DA8F10}"/>
            </c:ext>
          </c:extLst>
        </c:ser>
        <c:ser>
          <c:idx val="2"/>
          <c:order val="2"/>
          <c:tx>
            <c:strRef>
              <c:f>'RE-Base'!$G$146</c:f>
              <c:strCache>
                <c:ptCount val="1"/>
                <c:pt idx="0">
                  <c:v>Primary energy usage/km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'RE-Base'!$H$137:$L$137</c:f>
              <c:strCache>
                <c:ptCount val="5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  <c:pt idx="4">
                  <c:v>HEV-ZECCY-excess electricity</c:v>
                </c:pt>
              </c:strCache>
            </c:strRef>
          </c:cat>
          <c:val>
            <c:numRef>
              <c:f>'RE-Base'!$H$146:$L$146</c:f>
              <c:numCache>
                <c:formatCode>General</c:formatCode>
                <c:ptCount val="5"/>
                <c:pt idx="0">
                  <c:v>0.39442902449798201</c:v>
                </c:pt>
                <c:pt idx="1">
                  <c:v>2.5860664631746069</c:v>
                </c:pt>
                <c:pt idx="2">
                  <c:v>2.1876259306367594</c:v>
                </c:pt>
                <c:pt idx="3">
                  <c:v>1.1510279362278706</c:v>
                </c:pt>
                <c:pt idx="4">
                  <c:v>1.360281622184798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B6-482D-BC78-0C4D74DA8F10}"/>
            </c:ext>
          </c:extLst>
        </c:ser>
        <c:ser>
          <c:idx val="3"/>
          <c:order val="3"/>
          <c:tx>
            <c:strRef>
              <c:f>'RE-Base'!$G$147</c:f>
              <c:strCache>
                <c:ptCount val="1"/>
                <c:pt idx="0">
                  <c:v>Net CO2 emissions /km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'RE-Base'!$H$137:$L$137</c:f>
              <c:strCache>
                <c:ptCount val="5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  <c:pt idx="4">
                  <c:v>HEV-ZECCY-excess electricity</c:v>
                </c:pt>
              </c:strCache>
            </c:strRef>
          </c:cat>
          <c:val>
            <c:numRef>
              <c:f>'RE-Base'!$H$147:$L$147</c:f>
              <c:numCache>
                <c:formatCode>General</c:formatCode>
                <c:ptCount val="5"/>
                <c:pt idx="0">
                  <c:v>1.0760952189156447</c:v>
                </c:pt>
                <c:pt idx="1">
                  <c:v>1.1166624279055488</c:v>
                </c:pt>
                <c:pt idx="2">
                  <c:v>1.1028920731559393</c:v>
                </c:pt>
                <c:pt idx="3">
                  <c:v>1.115227589289405</c:v>
                </c:pt>
                <c:pt idx="4">
                  <c:v>1.2046841054890995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B6-482D-BC78-0C4D74DA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29923648"/>
        <c:axId val="229924040"/>
      </c:barChart>
      <c:catAx>
        <c:axId val="22992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9924040"/>
        <c:crossesAt val="1.0000000000000003E-4"/>
        <c:auto val="1"/>
        <c:lblAlgn val="ctr"/>
        <c:lblOffset val="100"/>
        <c:noMultiLvlLbl val="0"/>
      </c:catAx>
      <c:valAx>
        <c:axId val="229924040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Absolute sensitivity parameter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992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'RE-Base'!$G$144</c:f>
              <c:strCache>
                <c:ptCount val="1"/>
                <c:pt idx="0">
                  <c:v>Gravimetric density [kg/km]/[km]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'RE-Base'!$H$144:$K$144</c:f>
              <c:numCache>
                <c:formatCode>General</c:formatCode>
                <c:ptCount val="4"/>
                <c:pt idx="0">
                  <c:v>3.5164364440930483E-3</c:v>
                </c:pt>
                <c:pt idx="1">
                  <c:v>4.0013611182057561E-3</c:v>
                </c:pt>
                <c:pt idx="2">
                  <c:v>3.1519634470870807E-3</c:v>
                </c:pt>
                <c:pt idx="3">
                  <c:v>3.2939603263595716E-3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D0-492B-9814-79493B19D3E0}"/>
            </c:ext>
          </c:extLst>
        </c:ser>
        <c:ser>
          <c:idx val="1"/>
          <c:order val="1"/>
          <c:tx>
            <c:strRef>
              <c:f>'RE-Base'!$G$145</c:f>
              <c:strCache>
                <c:ptCount val="1"/>
                <c:pt idx="0">
                  <c:v>Volumetric density [L/km]/[km]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'RE-Base'!$H$145:$K$145</c:f>
              <c:numCache>
                <c:formatCode>General</c:formatCode>
                <c:ptCount val="4"/>
                <c:pt idx="0">
                  <c:v>1.5720736357659228E-3</c:v>
                </c:pt>
                <c:pt idx="1">
                  <c:v>2.3923845059522371E-3</c:v>
                </c:pt>
                <c:pt idx="2">
                  <c:v>9.8325208915631254E-4</c:v>
                </c:pt>
                <c:pt idx="3">
                  <c:v>8.7981955502766684E-4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D0-492B-9814-79493B19D3E0}"/>
            </c:ext>
          </c:extLst>
        </c:ser>
        <c:ser>
          <c:idx val="2"/>
          <c:order val="2"/>
          <c:tx>
            <c:strRef>
              <c:f>'RE-Base'!$G$146</c:f>
              <c:strCache>
                <c:ptCount val="1"/>
                <c:pt idx="0">
                  <c:v>Primary energy usage/km</c:v>
                </c:pt>
              </c:strCache>
            </c:strRef>
          </c:tx>
          <c:spPr>
            <a:pattFill prst="pct50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'RE-Base'!$H$146:$K$146</c:f>
              <c:numCache>
                <c:formatCode>General</c:formatCode>
                <c:ptCount val="4"/>
                <c:pt idx="0">
                  <c:v>0.39442902449798201</c:v>
                </c:pt>
                <c:pt idx="1">
                  <c:v>2.5860664631746069</c:v>
                </c:pt>
                <c:pt idx="2">
                  <c:v>2.1876259306367594</c:v>
                </c:pt>
                <c:pt idx="3">
                  <c:v>1.1510279362278706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D0-492B-9814-79493B19D3E0}"/>
            </c:ext>
          </c:extLst>
        </c:ser>
        <c:ser>
          <c:idx val="3"/>
          <c:order val="3"/>
          <c:tx>
            <c:strRef>
              <c:f>'RE-Base'!$G$147</c:f>
              <c:strCache>
                <c:ptCount val="1"/>
                <c:pt idx="0">
                  <c:v>Net CO2 emissions /km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'RE-Base'!$H$137:$K$137</c:f>
              <c:strCache>
                <c:ptCount val="4"/>
                <c:pt idx="0">
                  <c:v>HEV-ICE-gasoline</c:v>
                </c:pt>
                <c:pt idx="1">
                  <c:v>HEV-FPEG-gasoline</c:v>
                </c:pt>
                <c:pt idx="2">
                  <c:v>HEV-FPEG-H2</c:v>
                </c:pt>
                <c:pt idx="3">
                  <c:v>HEV-FC-H2</c:v>
                </c:pt>
              </c:strCache>
            </c:strRef>
          </c:cat>
          <c:val>
            <c:numRef>
              <c:f>'RE-Base'!$H$147:$K$147</c:f>
              <c:numCache>
                <c:formatCode>General</c:formatCode>
                <c:ptCount val="4"/>
                <c:pt idx="0">
                  <c:v>1.0760952189156447</c:v>
                </c:pt>
                <c:pt idx="1">
                  <c:v>1.1166624279055488</c:v>
                </c:pt>
                <c:pt idx="2">
                  <c:v>1.1028920731559393</c:v>
                </c:pt>
                <c:pt idx="3">
                  <c:v>1.115227589289405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D0-492B-9814-79493B19D3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229924824"/>
        <c:axId val="229925216"/>
      </c:barChart>
      <c:catAx>
        <c:axId val="229924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9925216"/>
        <c:crossesAt val="1.0000000000000003E-4"/>
        <c:auto val="1"/>
        <c:lblAlgn val="ctr"/>
        <c:lblOffset val="100"/>
        <c:noMultiLvlLbl val="0"/>
      </c:catAx>
      <c:valAx>
        <c:axId val="229925216"/>
        <c:scaling>
          <c:logBase val="10"/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Absolute sensitivity parameter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9924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11222242062550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052-4430-973F-5E462AFFEBE1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C052-4430-973F-5E462AFFEBE1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C052-4430-973F-5E462AFFEBE1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4-4B21-99C6-AE053E2D8875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C052-4430-973F-5E462AFFEBE1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C4-4B21-99C6-AE053E2D8875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C4-4B21-99C6-AE053E2D8875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C4-4B21-99C6-AE053E2D8875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C4-4B21-99C6-AE053E2D8875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C052-4430-973F-5E462AFFEBE1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C052-4430-973F-5E462AFFEBE1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C052-4430-973F-5E462AFFEBE1}"/>
              </c:ext>
            </c:extLst>
          </c:dPt>
          <c:cat>
            <c:strRef>
              <c:f>'Base-batt'!$H$5:$Z$5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'Base-batt'!$H$34:$Z$34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4342.4555996933159</c:v>
                </c:pt>
                <c:pt idx="2">
                  <c:v>4340.2610993443677</c:v>
                </c:pt>
                <c:pt idx="4">
                  <c:v>3255.4148817507971</c:v>
                </c:pt>
                <c:pt idx="5">
                  <c:v>3248.7608666869728</c:v>
                </c:pt>
                <c:pt idx="6">
                  <c:v>3247.0973629210166</c:v>
                </c:pt>
                <c:pt idx="8">
                  <c:v>6691.3246962961284</c:v>
                </c:pt>
                <c:pt idx="9">
                  <c:v>6677.6477374618826</c:v>
                </c:pt>
                <c:pt idx="10">
                  <c:v>6674.2284977533218</c:v>
                </c:pt>
                <c:pt idx="12">
                  <c:v>4548.4481133381005</c:v>
                </c:pt>
                <c:pt idx="13">
                  <c:v>4144.4171177497547</c:v>
                </c:pt>
                <c:pt idx="14">
                  <c:v>4054.3811531211531</c:v>
                </c:pt>
                <c:pt idx="16">
                  <c:v>5126.0236410527359</c:v>
                </c:pt>
                <c:pt idx="17">
                  <c:v>5115.5899329919966</c:v>
                </c:pt>
                <c:pt idx="18">
                  <c:v>5112.9815059768116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9926000"/>
        <c:axId val="224958936"/>
      </c:barChart>
      <c:catAx>
        <c:axId val="229926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58936"/>
        <c:crosses val="autoZero"/>
        <c:auto val="1"/>
        <c:lblAlgn val="ctr"/>
        <c:lblOffset val="100"/>
        <c:noMultiLvlLbl val="0"/>
      </c:catAx>
      <c:valAx>
        <c:axId val="22495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Primary Energy useage [kJ/km]</a:t>
                </a:r>
              </a:p>
            </c:rich>
          </c:tx>
          <c:layout>
            <c:manualLayout>
              <c:xMode val="edge"/>
              <c:yMode val="edge"/>
              <c:x val="1.2417741461691119E-3"/>
              <c:y val="0.121927605907796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9926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US"/>
              <a:t>Fuel-powertrain combinations for a 7.5 ton</a:t>
            </a:r>
            <a:r>
              <a:rPr lang="en-US" baseline="0"/>
              <a:t> truck with 500km range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Base!$E$5:$N$5</c:f>
              <c:strCache>
                <c:ptCount val="10"/>
                <c:pt idx="0">
                  <c:v>ICE-CIDI-Diesel</c:v>
                </c:pt>
                <c:pt idx="1">
                  <c:v>ICE-CIDI-H2</c:v>
                </c:pt>
                <c:pt idx="3">
                  <c:v>HEV-ICE-gasoline</c:v>
                </c:pt>
                <c:pt idx="4">
                  <c:v>HEV-FPEG-gasoline</c:v>
                </c:pt>
                <c:pt idx="5">
                  <c:v>HEV-FPEG-H2</c:v>
                </c:pt>
                <c:pt idx="7">
                  <c:v>BEV-electrical grid</c:v>
                </c:pt>
                <c:pt idx="8">
                  <c:v>HEV-FC-H2</c:v>
                </c:pt>
                <c:pt idx="9">
                  <c:v>HEV-ZECCY-excess electricity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104775">
                <a:solidFill>
                  <a:schemeClr val="tx1"/>
                </a:solidFill>
              </a:ln>
              <a:effectLst/>
            </c:spPr>
          </c:marker>
          <c:dPt>
            <c:idx val="1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0-559D-4E78-A196-5A7B388ED0DE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559D-4E78-A196-5A7B388ED0DE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2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2-559D-4E78-A196-5A7B388ED0DE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559D-4E78-A196-5A7B388ED0DE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6"/>
                </a:solidFill>
                <a:ln w="10477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2540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559D-4E78-A196-5A7B388ED0DE}"/>
              </c:ext>
            </c:extLst>
          </c:dPt>
          <c:dLbls>
            <c:dLbl>
              <c:idx val="0"/>
              <c:layout>
                <c:manualLayout>
                  <c:x val="-0.16355734832214341"/>
                  <c:y val="-5.6820649844041136E-2"/>
                </c:manualLayout>
              </c:layout>
              <c:tx>
                <c:rich>
                  <a:bodyPr/>
                  <a:lstStyle/>
                  <a:p>
                    <a:fld id="{427B90F1-6DB0-4336-ADC3-379716F3572E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559D-4E78-A196-5A7B388ED0DE}"/>
                </c:ext>
              </c:extLst>
            </c:dLbl>
            <c:dLbl>
              <c:idx val="1"/>
              <c:layout>
                <c:manualLayout>
                  <c:x val="-9.3673969525986917E-2"/>
                  <c:y val="-6.0704609636797031E-2"/>
                </c:manualLayout>
              </c:layout>
              <c:tx>
                <c:rich>
                  <a:bodyPr/>
                  <a:lstStyle/>
                  <a:p>
                    <a:fld id="{68BE826B-102F-42CB-89BA-6BCFEBFE467F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559D-4E78-A196-5A7B388ED0D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59D-4E78-A196-5A7B388ED0DE}"/>
                </c:ext>
              </c:extLst>
            </c:dLbl>
            <c:dLbl>
              <c:idx val="3"/>
              <c:layout>
                <c:manualLayout>
                  <c:x val="-0.20608273295717122"/>
                  <c:y val="-6.4498647739096845E-2"/>
                </c:manualLayout>
              </c:layout>
              <c:tx>
                <c:rich>
                  <a:bodyPr/>
                  <a:lstStyle/>
                  <a:p>
                    <a:fld id="{B52BA656-3C6F-4499-A672-5F91CECCBBB4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559D-4E78-A196-5A7B388ED0DE}"/>
                </c:ext>
              </c:extLst>
            </c:dLbl>
            <c:dLbl>
              <c:idx val="4"/>
              <c:layout>
                <c:manualLayout>
                  <c:x val="3.4146405601971512E-2"/>
                  <c:y val="-3.3948484373730083E-2"/>
                </c:manualLayout>
              </c:layout>
              <c:tx>
                <c:rich>
                  <a:bodyPr/>
                  <a:lstStyle/>
                  <a:p>
                    <a:fld id="{6BA3DEC9-D69C-401B-8211-880DA7F851D1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559D-4E78-A196-5A7B388ED0DE}"/>
                </c:ext>
              </c:extLst>
            </c:dLbl>
            <c:dLbl>
              <c:idx val="5"/>
              <c:layout>
                <c:manualLayout>
                  <c:x val="-6.363914972265179E-3"/>
                  <c:y val="3.0352304818398585E-2"/>
                </c:manualLayout>
              </c:layout>
              <c:tx>
                <c:rich>
                  <a:bodyPr/>
                  <a:lstStyle/>
                  <a:p>
                    <a:fld id="{63AF0927-4FE9-4744-9F8E-3D2E46458C86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559D-4E78-A196-5A7B388ED0D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endParaRPr lang="en-US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59D-4E78-A196-5A7B388ED0DE}"/>
                </c:ext>
              </c:extLst>
            </c:dLbl>
            <c:dLbl>
              <c:idx val="7"/>
              <c:layout>
                <c:manualLayout>
                  <c:x val="-7.8345501785370877E-2"/>
                  <c:y val="-7.018970489254657E-2"/>
                </c:manualLayout>
              </c:layout>
              <c:tx>
                <c:rich>
                  <a:bodyPr/>
                  <a:lstStyle/>
                  <a:p>
                    <a:fld id="{37913643-A189-4A7A-8E7D-55F21B1625CD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559D-4E78-A196-5A7B388ED0DE}"/>
                </c:ext>
              </c:extLst>
            </c:dLbl>
            <c:dLbl>
              <c:idx val="8"/>
              <c:layout>
                <c:manualLayout>
                  <c:x val="-0.20139402603686271"/>
                  <c:y val="-3.6043361971848237E-2"/>
                </c:manualLayout>
              </c:layout>
              <c:tx>
                <c:rich>
                  <a:bodyPr/>
                  <a:lstStyle/>
                  <a:p>
                    <a:fld id="{02F92EF9-69DE-47A7-B4BA-99E77CA844E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59D-4E78-A196-5A7B388ED0DE}"/>
                </c:ext>
              </c:extLst>
            </c:dLbl>
            <c:dLbl>
              <c:idx val="9"/>
              <c:layout>
                <c:manualLayout>
                  <c:x val="-9.0267643361405567E-2"/>
                  <c:y val="-0.1138211430689945"/>
                </c:manualLayout>
              </c:layout>
              <c:tx>
                <c:rich>
                  <a:bodyPr/>
                  <a:lstStyle/>
                  <a:p>
                    <a:fld id="{97A745C3-3293-4007-8FB5-85EF908EC042}" type="CELLRANGE">
                      <a:rPr lang="en-US"/>
                      <a:pPr/>
                      <a:t>[CELLRANGE]</a:t>
                    </a:fld>
                    <a:endParaRPr lang="en-GB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559D-4E78-A196-5A7B388ED0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Base!$E$119:$N$119</c:f>
              <c:numCache>
                <c:formatCode>General</c:formatCode>
                <c:ptCount val="10"/>
                <c:pt idx="0">
                  <c:v>0.6593561152188393</c:v>
                </c:pt>
                <c:pt idx="1">
                  <c:v>1.6553235023754795</c:v>
                </c:pt>
                <c:pt idx="3">
                  <c:v>0.94073803014235224</c:v>
                </c:pt>
                <c:pt idx="4">
                  <c:v>0.69827569308599824</c:v>
                </c:pt>
                <c:pt idx="5">
                  <c:v>1.1229745286453361</c:v>
                </c:pt>
                <c:pt idx="7">
                  <c:v>2.6989562521888764</c:v>
                </c:pt>
                <c:pt idx="8">
                  <c:v>1.0582821084235297</c:v>
                </c:pt>
                <c:pt idx="9">
                  <c:v>1.460329952113832</c:v>
                </c:pt>
              </c:numCache>
            </c:numRef>
          </c:xVal>
          <c:yVal>
            <c:numRef>
              <c:f>Base!$E$120:$N$120</c:f>
              <c:numCache>
                <c:formatCode>General</c:formatCode>
                <c:ptCount val="10"/>
                <c:pt idx="0">
                  <c:v>0.322570003299331</c:v>
                </c:pt>
                <c:pt idx="1">
                  <c:v>2.007649500611953</c:v>
                </c:pt>
                <c:pt idx="3">
                  <c:v>0.68580995536050404</c:v>
                </c:pt>
                <c:pt idx="4">
                  <c:v>0.27565452026734694</c:v>
                </c:pt>
                <c:pt idx="5">
                  <c:v>0.98022072866530918</c:v>
                </c:pt>
                <c:pt idx="7">
                  <c:v>1.4718467732434655</c:v>
                </c:pt>
                <c:pt idx="8">
                  <c:v>1.0409886982383962</c:v>
                </c:pt>
                <c:pt idx="9">
                  <c:v>1.0921322055054383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Base!$E$5:$N$5</c15:f>
                <c15:dlblRangeCache>
                  <c:ptCount val="10"/>
                  <c:pt idx="0">
                    <c:v>ICE-CIDI-Diesel</c:v>
                  </c:pt>
                  <c:pt idx="1">
                    <c:v>ICE-CIDI-H2</c:v>
                  </c:pt>
                  <c:pt idx="3">
                    <c:v>HEV-ICE-gasoline</c:v>
                  </c:pt>
                  <c:pt idx="4">
                    <c:v>HEV-FPEG-gasoline</c:v>
                  </c:pt>
                  <c:pt idx="5">
                    <c:v>HEV-FPEG-H2</c:v>
                  </c:pt>
                  <c:pt idx="7">
                    <c:v>BEV-electrical grid</c:v>
                  </c:pt>
                  <c:pt idx="8">
                    <c:v>HEV-FC-H2</c:v>
                  </c:pt>
                  <c:pt idx="9">
                    <c:v>HEV-ZECCY-excess electricity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559D-4E78-A196-5A7B388ED0DE}"/>
            </c:ext>
          </c:extLst>
        </c:ser>
        <c:dLbls>
          <c:dLblPos val="r"/>
          <c:showLegendKey val="0"/>
          <c:showVal val="1"/>
          <c:showCatName val="1"/>
          <c:showSerName val="0"/>
          <c:showPercent val="0"/>
          <c:showBubbleSize val="0"/>
        </c:dLbls>
        <c:axId val="178993144"/>
        <c:axId val="178993536"/>
      </c:scatterChart>
      <c:valAx>
        <c:axId val="178993144"/>
        <c:scaling>
          <c:orientation val="minMax"/>
          <c:max val="2.8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3536"/>
        <c:crosses val="autoZero"/>
        <c:crossBetween val="midCat"/>
        <c:majorUnit val="0.2"/>
      </c:valAx>
      <c:valAx>
        <c:axId val="178993536"/>
        <c:scaling>
          <c:orientation val="minMax"/>
          <c:max val="2.4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2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/>
                  <a:t>Volumetric density [L/km]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2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2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178993144"/>
        <c:crosses val="autoZero"/>
        <c:crossBetween val="midCat"/>
        <c:majorUnit val="0.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20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14970316417379"/>
          <c:y val="4.7082771945052254E-2"/>
          <c:w val="0.86941213985620713"/>
          <c:h val="0.6048431998782456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0-4D35-AE44-00014F3C6E8C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C0-4D35-AE44-00014F3C6E8C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C0-4D35-AE44-00014F3C6E8C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C0-4D35-AE44-00014F3C6E8C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C0-4D35-AE44-00014F3C6E8C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C0-4D35-AE44-00014F3C6E8C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C0-4D35-AE44-00014F3C6E8C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C0-4D35-AE44-00014F3C6E8C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C0-4D35-AE44-00014F3C6E8C}"/>
              </c:ext>
            </c:extLst>
          </c:dPt>
          <c:cat>
            <c:strRef>
              <c:f>'Base-batt'!$H$5:$Z$5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'Base-batt'!$H$38:$Z$38</c:f>
              <c:numCache>
                <c:formatCode>General</c:formatCode>
                <c:ptCount val="19"/>
                <c:pt idx="0">
                  <c:v>80.541333956159434</c:v>
                </c:pt>
                <c:pt idx="1">
                  <c:v>80.37885315032328</c:v>
                </c:pt>
                <c:pt idx="2">
                  <c:v>80.338232948864274</c:v>
                </c:pt>
                <c:pt idx="4">
                  <c:v>60.257729461207255</c:v>
                </c:pt>
                <c:pt idx="5">
                  <c:v>60.134563642375866</c:v>
                </c:pt>
                <c:pt idx="6">
                  <c:v>60.103772187668021</c:v>
                </c:pt>
                <c:pt idx="8">
                  <c:v>79.626763885923936</c:v>
                </c:pt>
                <c:pt idx="9">
                  <c:v>79.464008075796414</c:v>
                </c:pt>
                <c:pt idx="10">
                  <c:v>79.423319123264534</c:v>
                </c:pt>
                <c:pt idx="12">
                  <c:v>618.58894341398172</c:v>
                </c:pt>
                <c:pt idx="13">
                  <c:v>563.64072801396674</c:v>
                </c:pt>
                <c:pt idx="14">
                  <c:v>551.39583682447699</c:v>
                </c:pt>
                <c:pt idx="16">
                  <c:v>60.999681328527572</c:v>
                </c:pt>
                <c:pt idx="17">
                  <c:v>60.875520202604754</c:v>
                </c:pt>
                <c:pt idx="18">
                  <c:v>60.844479921124062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4959720"/>
        <c:axId val="224960112"/>
      </c:barChart>
      <c:catAx>
        <c:axId val="224959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0112"/>
        <c:crosses val="autoZero"/>
        <c:auto val="1"/>
        <c:lblAlgn val="ctr"/>
        <c:lblOffset val="100"/>
        <c:noMultiLvlLbl val="0"/>
      </c:catAx>
      <c:valAx>
        <c:axId val="224960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cap="none" baseline="0"/>
                  <a:t>Net CO2 emissions [g/km]</a:t>
                </a:r>
              </a:p>
            </c:rich>
          </c:tx>
          <c:layout>
            <c:manualLayout>
              <c:xMode val="edge"/>
              <c:yMode val="edge"/>
              <c:x val="7.7555479298423722E-3"/>
              <c:y val="0.1786450763714500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59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61693726111554381"/>
        </c:manualLayout>
      </c:layout>
      <c:barChart>
        <c:barDir val="col"/>
        <c:grouping val="clustered"/>
        <c:varyColors val="0"/>
        <c:ser>
          <c:idx val="1"/>
          <c:order val="0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0F3-4B6C-AA7A-4D47525F9FDE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0F3-4B6C-AA7A-4D47525F9FDE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0F3-4B6C-AA7A-4D47525F9FDE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0F3-4B6C-AA7A-4D47525F9FDE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F3-4B6C-AA7A-4D47525F9FDE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00F3-4B6C-AA7A-4D47525F9FDE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F3-4B6C-AA7A-4D47525F9FDE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00F3-4B6C-AA7A-4D47525F9FDE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00F3-4B6C-AA7A-4D47525F9FDE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00F3-4B6C-AA7A-4D47525F9FDE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00F3-4B6C-AA7A-4D47525F9FDE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00F3-4B6C-AA7A-4D47525F9FDE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4074.1956745373218</c:v>
                </c:pt>
                <c:pt idx="2">
                  <c:v>3968.7750186148555</c:v>
                </c:pt>
                <c:pt idx="4">
                  <c:v>3255.4148817507971</c:v>
                </c:pt>
                <c:pt idx="5">
                  <c:v>3048.4327902987702</c:v>
                </c:pt>
                <c:pt idx="6">
                  <c:v>2969.6143783298162</c:v>
                </c:pt>
                <c:pt idx="8">
                  <c:v>6691.3246962961284</c:v>
                </c:pt>
                <c:pt idx="9">
                  <c:v>6255.6046921383713</c:v>
                </c:pt>
                <c:pt idx="10">
                  <c:v>6090.1909740088404</c:v>
                </c:pt>
                <c:pt idx="12">
                  <c:v>4548.4481133381005</c:v>
                </c:pt>
                <c:pt idx="13">
                  <c:v>4220.5797671368509</c:v>
                </c:pt>
                <c:pt idx="14">
                  <c:v>4097.6881701097236</c:v>
                </c:pt>
                <c:pt idx="16">
                  <c:v>5126.0236410527359</c:v>
                </c:pt>
                <c:pt idx="17">
                  <c:v>4794.7359752166476</c:v>
                </c:pt>
                <c:pt idx="18">
                  <c:v>4668.8673857260083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0F3-4B6C-AA7A-4D47525F9FDE}"/>
            </c:ext>
          </c:extLst>
        </c:ser>
        <c:ser>
          <c:idx val="0"/>
          <c:order val="1"/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00F3-4B6C-AA7A-4D47525F9FDE}"/>
              </c:ext>
            </c:extLst>
          </c:dPt>
          <c:dPt>
            <c:idx val="1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00F3-4B6C-AA7A-4D47525F9FDE}"/>
              </c:ext>
            </c:extLst>
          </c:dPt>
          <c:dPt>
            <c:idx val="2"/>
            <c:invertIfNegative val="0"/>
            <c:bubble3D val="0"/>
            <c:spPr>
              <a:solidFill>
                <a:sysClr val="windowText" lastClr="0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00F3-4B6C-AA7A-4D47525F9FDE}"/>
              </c:ext>
            </c:extLst>
          </c:dPt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00C4-4B21-99C6-AE053E2D8875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00F3-4B6C-AA7A-4D47525F9FDE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00C4-4B21-99C6-AE053E2D8875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00C4-4B21-99C6-AE053E2D8875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00C4-4B21-99C6-AE053E2D8875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00C4-4B21-99C6-AE053E2D8875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00F3-4B6C-AA7A-4D47525F9FDE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00F3-4B6C-AA7A-4D47525F9FDE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00F3-4B6C-AA7A-4D47525F9FDE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'Base-EM'!$H$34:$Z$34</c:f>
              <c:numCache>
                <c:formatCode>General</c:formatCode>
                <c:ptCount val="19"/>
                <c:pt idx="0">
                  <c:v>4351.2336010891095</c:v>
                </c:pt>
                <c:pt idx="1">
                  <c:v>4074.1956745373218</c:v>
                </c:pt>
                <c:pt idx="2">
                  <c:v>3968.7750186148555</c:v>
                </c:pt>
                <c:pt idx="4">
                  <c:v>3255.4148817507971</c:v>
                </c:pt>
                <c:pt idx="5">
                  <c:v>3048.4327902987702</c:v>
                </c:pt>
                <c:pt idx="6">
                  <c:v>2969.6143783298162</c:v>
                </c:pt>
                <c:pt idx="8">
                  <c:v>6691.3246962961284</c:v>
                </c:pt>
                <c:pt idx="9">
                  <c:v>6255.6046921383713</c:v>
                </c:pt>
                <c:pt idx="10">
                  <c:v>6090.1909740088404</c:v>
                </c:pt>
                <c:pt idx="12">
                  <c:v>4548.4481133381005</c:v>
                </c:pt>
                <c:pt idx="13">
                  <c:v>4220.5797671368509</c:v>
                </c:pt>
                <c:pt idx="14">
                  <c:v>4097.6881701097236</c:v>
                </c:pt>
                <c:pt idx="16">
                  <c:v>5126.0236410527359</c:v>
                </c:pt>
                <c:pt idx="17">
                  <c:v>4794.7359752166476</c:v>
                </c:pt>
                <c:pt idx="18">
                  <c:v>4668.8673857260083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C4-4B21-99C6-AE053E2D8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4960896"/>
        <c:axId val="224961288"/>
      </c:barChart>
      <c:catAx>
        <c:axId val="2249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1288"/>
        <c:crosses val="autoZero"/>
        <c:auto val="1"/>
        <c:lblAlgn val="ctr"/>
        <c:lblOffset val="100"/>
        <c:noMultiLvlLbl val="0"/>
      </c:catAx>
      <c:valAx>
        <c:axId val="2249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100" b="0" i="0" u="none" strike="noStrike" kern="1200" cap="none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100" b="0" i="0" baseline="0">
                    <a:effectLst/>
                  </a:rPr>
                  <a:t>Primary Energy useage [kJ/km]</a:t>
                </a:r>
                <a:endParaRPr lang="en-GB" sz="1100">
                  <a:effectLst/>
                </a:endParaRPr>
              </a:p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</a:defRPr>
                </a:pPr>
                <a:endParaRPr lang="en-GB"/>
              </a:p>
            </c:rich>
          </c:tx>
          <c:layout>
            <c:manualLayout>
              <c:xMode val="edge"/>
              <c:yMode val="edge"/>
              <c:x val="2.5013959562078445E-2"/>
              <c:y val="0.1565572660932058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100" b="0" i="0" u="none" strike="noStrike" kern="1200" cap="none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08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 cap="none" baseline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7722241409064178E-2"/>
          <c:y val="4.7082771945052254E-2"/>
          <c:w val="0.8817221963521864"/>
          <c:h val="0.5601899045881135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ysClr val="windowText" lastClr="000000"/>
            </a:solidFill>
            <a:ln>
              <a:noFill/>
            </a:ln>
            <a:effectLst/>
          </c:spPr>
          <c:invertIfNegative val="0"/>
          <c:dPt>
            <c:idx val="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E0C0-4D35-AE44-00014F3C6E8C}"/>
              </c:ext>
            </c:extLst>
          </c:dPt>
          <c:dPt>
            <c:idx val="9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E0C0-4D35-AE44-00014F3C6E8C}"/>
              </c:ext>
            </c:extLst>
          </c:dPt>
          <c:dPt>
            <c:idx val="10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E0C0-4D35-AE44-00014F3C6E8C}"/>
              </c:ext>
            </c:extLst>
          </c:dPt>
          <c:dPt>
            <c:idx val="12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E0C0-4D35-AE44-00014F3C6E8C}"/>
              </c:ext>
            </c:extLst>
          </c:dPt>
          <c:dPt>
            <c:idx val="13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E0C0-4D35-AE44-00014F3C6E8C}"/>
              </c:ext>
            </c:extLst>
          </c:dPt>
          <c:dPt>
            <c:idx val="14"/>
            <c:invertIfNegative val="0"/>
            <c:bubble3D val="0"/>
            <c:spPr>
              <a:pattFill prst="pct50">
                <a:fgClr>
                  <a:srgbClr val="ED7D31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E0C0-4D35-AE44-00014F3C6E8C}"/>
              </c:ext>
            </c:extLst>
          </c:dPt>
          <c:dPt>
            <c:idx val="16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E0C0-4D35-AE44-00014F3C6E8C}"/>
              </c:ext>
            </c:extLst>
          </c:dPt>
          <c:dPt>
            <c:idx val="17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E0C0-4D35-AE44-00014F3C6E8C}"/>
              </c:ext>
            </c:extLst>
          </c:dPt>
          <c:dPt>
            <c:idx val="18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E0C0-4D35-AE44-00014F3C6E8C}"/>
              </c:ext>
            </c:extLst>
          </c:dPt>
          <c:cat>
            <c:strRef>
              <c:f>'Base-EM'!$H$5:$Z$5</c:f>
              <c:strCache>
                <c:ptCount val="19"/>
                <c:pt idx="0">
                  <c:v>HEV-ICE-gasoline (current)</c:v>
                </c:pt>
                <c:pt idx="1">
                  <c:v>HEV-ICE-gasoline (2025)</c:v>
                </c:pt>
                <c:pt idx="2">
                  <c:v>HEV-ICE-gasoline (2035)</c:v>
                </c:pt>
                <c:pt idx="4">
                  <c:v>HEV-FPEG-gasoline (current)</c:v>
                </c:pt>
                <c:pt idx="5">
                  <c:v>HEV-FPEG-gasoline (2025)</c:v>
                </c:pt>
                <c:pt idx="6">
                  <c:v>HEV-FPEG-gasoline (2035)</c:v>
                </c:pt>
                <c:pt idx="8">
                  <c:v>HEV-FPEG-H2 (current)</c:v>
                </c:pt>
                <c:pt idx="9">
                  <c:v>HEV-FPEG-H2 (2025)</c:v>
                </c:pt>
                <c:pt idx="10">
                  <c:v>HEV-FPEG-H2 (2035)</c:v>
                </c:pt>
                <c:pt idx="12">
                  <c:v>BEV-electrical grid (current)</c:v>
                </c:pt>
                <c:pt idx="13">
                  <c:v>BEV-electrical grid (2025)</c:v>
                </c:pt>
                <c:pt idx="14">
                  <c:v>BEV-electrical grid (2035)</c:v>
                </c:pt>
                <c:pt idx="16">
                  <c:v>HEV-FC-H2 (current)</c:v>
                </c:pt>
                <c:pt idx="17">
                  <c:v>HEV-FC-H2 (2025)</c:v>
                </c:pt>
                <c:pt idx="18">
                  <c:v>HEV-FC-H2 (2035)</c:v>
                </c:pt>
              </c:strCache>
            </c:strRef>
          </c:cat>
          <c:val>
            <c:numRef>
              <c:f>'Base-EM'!$H$38:$Z$38</c:f>
              <c:numCache>
                <c:formatCode>General</c:formatCode>
                <c:ptCount val="19"/>
                <c:pt idx="0">
                  <c:v>80.541333956159434</c:v>
                </c:pt>
                <c:pt idx="1">
                  <c:v>75.413361935685828</c:v>
                </c:pt>
                <c:pt idx="2">
                  <c:v>73.462025594560984</c:v>
                </c:pt>
                <c:pt idx="4">
                  <c:v>60.257729461207255</c:v>
                </c:pt>
                <c:pt idx="5">
                  <c:v>56.426490948430249</c:v>
                </c:pt>
                <c:pt idx="6">
                  <c:v>54.967562142884901</c:v>
                </c:pt>
                <c:pt idx="8">
                  <c:v>79.626763885923936</c:v>
                </c:pt>
                <c:pt idx="9">
                  <c:v>74.441695836446627</c:v>
                </c:pt>
                <c:pt idx="10">
                  <c:v>72.473272590705207</c:v>
                </c:pt>
                <c:pt idx="12">
                  <c:v>618.58894341398172</c:v>
                </c:pt>
                <c:pt idx="13">
                  <c:v>573.99884833061174</c:v>
                </c:pt>
                <c:pt idx="14">
                  <c:v>557.28559113492247</c:v>
                </c:pt>
                <c:pt idx="16">
                  <c:v>60.999681328527572</c:v>
                </c:pt>
                <c:pt idx="17">
                  <c:v>57.057358105078109</c:v>
                </c:pt>
                <c:pt idx="18">
                  <c:v>55.559521890139507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0C0-4D35-AE44-00014F3C6E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4962072"/>
        <c:axId val="224962464"/>
      </c:barChart>
      <c:catAx>
        <c:axId val="224962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2464"/>
        <c:crosses val="autoZero"/>
        <c:auto val="1"/>
        <c:lblAlgn val="ctr"/>
        <c:lblOffset val="100"/>
        <c:noMultiLvlLbl val="0"/>
      </c:catAx>
      <c:valAx>
        <c:axId val="224962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100" b="0" i="0" u="none" strike="noStrike" cap="none" baseline="0">
                    <a:effectLst/>
                  </a:rPr>
                  <a:t>Net CO2 emissions [g/km]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2.8635346756152126E-2"/>
              <c:y val="0.108185290581695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none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2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 sz="1100" cap="none" baseline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r>
              <a:rPr lang="en-GB" sz="2400"/>
              <a:t>Generator &amp; Fuel Tank Volume [l] for 500km range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Oxygen tank</c:v>
          </c:tx>
          <c:spPr>
            <a:pattFill prst="pct50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ICE-CIDI-H2 (55% - 2025)</c:v>
              </c:pt>
              <c:pt idx="1">
                <c:v>ICE-CIDI-H2 (60% - 2035)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CDF-4673-8CF1-22BAD4DC2156}"/>
            </c:ext>
          </c:extLst>
        </c:ser>
        <c:ser>
          <c:idx val="1"/>
          <c:order val="1"/>
          <c:tx>
            <c:v>Fuel tank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ICE-CIDI-H2 (55% - 2025)</c:v>
              </c:pt>
              <c:pt idx="1">
                <c:v>ICE-CIDI-H2 (60% - 2035)</c:v>
              </c:pt>
            </c:strLit>
          </c:cat>
          <c:val>
            <c:numLit>
              <c:formatCode>General</c:formatCode>
              <c:ptCount val="10"/>
              <c:pt idx="0">
                <c:v>747.15497604735594</c:v>
              </c:pt>
              <c:pt idx="1">
                <c:v>680.94969103038113</c:v>
              </c:pt>
            </c:numLit>
          </c:val>
          <c:extLst>
            <c:ext xmlns:c16="http://schemas.microsoft.com/office/drawing/2014/chart" uri="{C3380CC4-5D6E-409C-BE32-E72D297353CC}">
              <c16:uniqueId val="{00000001-0CDF-4673-8CF1-22BAD4DC2156}"/>
            </c:ext>
          </c:extLst>
        </c:ser>
        <c:ser>
          <c:idx val="2"/>
          <c:order val="2"/>
          <c:tx>
            <c:v>Battery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ICE-CIDI-H2 (55% - 2025)</c:v>
              </c:pt>
              <c:pt idx="1">
                <c:v>ICE-CIDI-H2 (60% - 2035)</c:v>
              </c:pt>
            </c:strLit>
          </c:cat>
          <c:val>
            <c:numLit>
              <c:formatCode>General</c:formatCode>
              <c:ptCount val="10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0CDF-4673-8CF1-22BAD4DC2156}"/>
            </c:ext>
          </c:extLst>
        </c:ser>
        <c:ser>
          <c:idx val="3"/>
          <c:order val="3"/>
          <c:tx>
            <c:v>Generator</c:v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ICE-CIDI-H2 (55% - 2025)</c:v>
              </c:pt>
              <c:pt idx="1">
                <c:v>ICE-CIDI-H2 (60% - 2035)</c:v>
              </c:pt>
            </c:strLit>
          </c:cat>
          <c:val>
            <c:numLit>
              <c:formatCode>General</c:formatCode>
              <c:ptCount val="10"/>
              <c:pt idx="0">
                <c:v>50</c:v>
              </c:pt>
              <c:pt idx="1">
                <c:v>50</c:v>
              </c:pt>
            </c:numLit>
          </c:val>
          <c:extLst>
            <c:ext xmlns:c16="http://schemas.microsoft.com/office/drawing/2014/chart" uri="{C3380CC4-5D6E-409C-BE32-E72D297353CC}">
              <c16:uniqueId val="{00000003-0CDF-4673-8CF1-22BAD4DC2156}"/>
            </c:ext>
          </c:extLst>
        </c:ser>
        <c:ser>
          <c:idx val="4"/>
          <c:order val="4"/>
          <c:tx>
            <c:v>Powertrain</c:v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Lit>
              <c:ptCount val="10"/>
              <c:pt idx="0">
                <c:v>ICE-CIDI-H2 (55% - 2025)</c:v>
              </c:pt>
              <c:pt idx="1">
                <c:v>ICE-CIDI-H2 (60% - 2035)</c:v>
              </c:pt>
            </c:strLit>
          </c:cat>
          <c:val>
            <c:numLit>
              <c:formatCode>General</c:formatCode>
              <c:ptCount val="10"/>
              <c:pt idx="0">
                <c:v>26.315789473684212</c:v>
              </c:pt>
              <c:pt idx="1">
                <c:v>26.315789473684212</c:v>
              </c:pt>
            </c:numLit>
          </c:val>
          <c:extLst>
            <c:ext xmlns:c16="http://schemas.microsoft.com/office/drawing/2014/chart" uri="{C3380CC4-5D6E-409C-BE32-E72D297353CC}">
              <c16:uniqueId val="{00000004-0CDF-4673-8CF1-22BAD4DC2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24963248"/>
        <c:axId val="224963640"/>
      </c:barChart>
      <c:catAx>
        <c:axId val="224963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3640"/>
        <c:crosses val="autoZero"/>
        <c:auto val="1"/>
        <c:lblAlgn val="ctr"/>
        <c:lblOffset val="100"/>
        <c:noMultiLvlLbl val="0"/>
      </c:catAx>
      <c:valAx>
        <c:axId val="224963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3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429191858569495"/>
          <c:y val="7.4328099040567822E-2"/>
          <c:w val="0.80191033694231661"/>
          <c:h val="4.29010132737271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 Narrow" panose="020B060602020203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065396734257342"/>
          <c:y val="4.7082771945052254E-2"/>
          <c:w val="0.85861354030724646"/>
          <c:h val="0.789906327421843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tx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C05-4CA8-A87B-53BBAAE32B32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C05-4CA8-A87B-53BBAAE32B32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C05-4CA8-A87B-53BBAAE32B32}"/>
              </c:ext>
            </c:extLst>
          </c:dPt>
          <c:cat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cat>
          <c:val>
            <c:numRef>
              <c:f>'Base-ICE'!$E$34:$J$34</c:f>
              <c:numCache>
                <c:formatCode>General</c:formatCode>
                <c:ptCount val="6"/>
                <c:pt idx="0">
                  <c:v>7195.9756445705734</c:v>
                </c:pt>
                <c:pt idx="1">
                  <c:v>6131.6488433790273</c:v>
                </c:pt>
                <c:pt idx="2">
                  <c:v>5612.7955759299111</c:v>
                </c:pt>
                <c:pt idx="3">
                  <c:v>15019.3617437255</c:v>
                </c:pt>
                <c:pt idx="4">
                  <c:v>12682.951549282436</c:v>
                </c:pt>
                <c:pt idx="5">
                  <c:v>11559.117205544484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C05-4CA8-A87B-53BBAAE32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4964424"/>
        <c:axId val="224964816"/>
      </c:barChart>
      <c:catAx>
        <c:axId val="224964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4816"/>
        <c:crosses val="autoZero"/>
        <c:auto val="1"/>
        <c:lblAlgn val="ctr"/>
        <c:lblOffset val="100"/>
        <c:noMultiLvlLbl val="0"/>
      </c:catAx>
      <c:valAx>
        <c:axId val="224964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cap="non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000" b="0" i="0" cap="none" baseline="0">
                    <a:effectLst/>
                  </a:rPr>
                  <a:t>Primary Energy useage [kJ/km]</a:t>
                </a:r>
                <a:endParaRPr lang="en-GB" sz="1000" cap="none" baseline="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cap="none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4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597883827871728"/>
          <c:y val="4.7082771945052254E-2"/>
          <c:w val="0.87686736976605251"/>
          <c:h val="0.799479624706645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tx>
          <c:spPr>
            <a:solidFill>
              <a:sysClr val="windowText" lastClr="000000">
                <a:alpha val="70000"/>
              </a:sysClr>
            </a:solidFill>
            <a:ln>
              <a:noFill/>
            </a:ln>
            <a:effectLst/>
          </c:spPr>
          <c:invertIfNegative val="0"/>
          <c:dPt>
            <c:idx val="3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1D91-4982-AE0A-6EC1FF643FD5}"/>
              </c:ext>
            </c:extLst>
          </c:dPt>
          <c:dPt>
            <c:idx val="4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1D91-4982-AE0A-6EC1FF643FD5}"/>
              </c:ext>
            </c:extLst>
          </c:dPt>
          <c:dPt>
            <c:idx val="5"/>
            <c:invertIfNegative val="0"/>
            <c:bubble3D val="0"/>
            <c:spPr>
              <a:pattFill prst="pct50">
                <a:fgClr>
                  <a:srgbClr val="70AD47"/>
                </a:fgClr>
                <a:bgClr>
                  <a:sysClr val="window" lastClr="FFFFFF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D91-4982-AE0A-6EC1FF643FD5}"/>
              </c:ext>
            </c:extLst>
          </c:dPt>
          <c:cat>
            <c:strRef>
              <c:f>'Base-ICE'!$E$5:$J$5</c:f>
              <c:strCache>
                <c:ptCount val="6"/>
                <c:pt idx="0">
                  <c:v>ICE-CIDI-Diesel (current)</c:v>
                </c:pt>
                <c:pt idx="1">
                  <c:v>ICE-CIDI-Diesel (55% - 2025)</c:v>
                </c:pt>
                <c:pt idx="2">
                  <c:v>ICE-CIDI-Diesel (30% - 2035)</c:v>
                </c:pt>
                <c:pt idx="3">
                  <c:v>ICE-CIDI-H2 (current)</c:v>
                </c:pt>
                <c:pt idx="4">
                  <c:v>ICE-CIDI-H2 (55% - 2025)</c:v>
                </c:pt>
                <c:pt idx="5">
                  <c:v>ICE-CIDI-H2 (60% - 2035)</c:v>
                </c:pt>
              </c:strCache>
            </c:strRef>
          </c:cat>
          <c:val>
            <c:numRef>
              <c:f>'Base-ICE'!$E$38:$J$38</c:f>
              <c:numCache>
                <c:formatCode>General</c:formatCode>
                <c:ptCount val="6"/>
                <c:pt idx="0">
                  <c:v>123.98666035595097</c:v>
                </c:pt>
                <c:pt idx="1">
                  <c:v>105.64830957142064</c:v>
                </c:pt>
                <c:pt idx="2">
                  <c:v>96.708467773272361</c:v>
                </c:pt>
                <c:pt idx="3">
                  <c:v>178.73040475033346</c:v>
                </c:pt>
                <c:pt idx="4">
                  <c:v>150.92712343646099</c:v>
                </c:pt>
                <c:pt idx="5">
                  <c:v>137.55349474597938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91-4982-AE0A-6EC1FF643F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overlap val="25"/>
        <c:axId val="224965600"/>
        <c:axId val="224965992"/>
      </c:barChart>
      <c:catAx>
        <c:axId val="22496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5992"/>
        <c:crosses val="autoZero"/>
        <c:auto val="1"/>
        <c:lblAlgn val="ctr"/>
        <c:lblOffset val="100"/>
        <c:noMultiLvlLbl val="0"/>
      </c:catAx>
      <c:valAx>
        <c:axId val="22496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000" b="0" i="0" cap="none" baseline="0">
                    <a:effectLst/>
                  </a:rPr>
                  <a:t>Net CO2 emissions [g/km]</a:t>
                </a:r>
                <a:endParaRPr lang="en-GB" sz="300" cap="none" baseline="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 Narrow" panose="020B060602020203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Narrow" panose="020B0606020202030204" pitchFamily="34" charset="0"/>
                <a:ea typeface="+mn-ea"/>
                <a:cs typeface="+mn-cs"/>
              </a:defRPr>
            </a:pPr>
            <a:endParaRPr lang="en-US"/>
          </a:p>
        </c:txPr>
        <c:crossAx val="224965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34925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'Sensitivity-Range'!$E$2:$E$10</c:f>
              <c:numCache>
                <c:formatCode>General</c:formatCode>
                <c:ptCount val="9"/>
                <c:pt idx="0">
                  <c:v>2.1067174238754522</c:v>
                </c:pt>
                <c:pt idx="1">
                  <c:v>1.5022959722643174</c:v>
                </c:pt>
                <c:pt idx="2">
                  <c:v>1.200372037401066</c:v>
                </c:pt>
                <c:pt idx="3">
                  <c:v>1.0194484572160223</c:v>
                </c:pt>
                <c:pt idx="4">
                  <c:v>0.89902618650293831</c:v>
                </c:pt>
                <c:pt idx="5">
                  <c:v>0.81317707066226763</c:v>
                </c:pt>
                <c:pt idx="6">
                  <c:v>0.74893703913775367</c:v>
                </c:pt>
                <c:pt idx="7">
                  <c:v>0.69910383656264963</c:v>
                </c:pt>
                <c:pt idx="8">
                  <c:v>0.6593561152188393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6F2-40A1-87F6-350D587BDC7C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'Sensitivity-Range'!$H$2:$H$10</c:f>
              <c:numCache>
                <c:formatCode>General</c:formatCode>
                <c:ptCount val="9"/>
                <c:pt idx="0">
                  <c:v>4.0364403786552465</c:v>
                </c:pt>
                <c:pt idx="1">
                  <c:v>2.7461467357658904</c:v>
                </c:pt>
                <c:pt idx="2">
                  <c:v>2.1010888369765701</c:v>
                </c:pt>
                <c:pt idx="3">
                  <c:v>1.7141254653252522</c:v>
                </c:pt>
                <c:pt idx="4">
                  <c:v>1.4562095493147891</c:v>
                </c:pt>
                <c:pt idx="5">
                  <c:v>1.2720352018703778</c:v>
                </c:pt>
                <c:pt idx="6">
                  <c:v>1.1339494800789423</c:v>
                </c:pt>
                <c:pt idx="7">
                  <c:v>1.0265896384356157</c:v>
                </c:pt>
                <c:pt idx="8">
                  <c:v>0.94073803014235224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6F2-40A1-87F6-350D587BDC7C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'Sensitivity-Range'!$I$2:$I$10</c:f>
              <c:numCache>
                <c:formatCode>General</c:formatCode>
                <c:ptCount val="9"/>
                <c:pt idx="0">
                  <c:v>2.9924262150863012</c:v>
                </c:pt>
                <c:pt idx="1">
                  <c:v>2.0362929853056655</c:v>
                </c:pt>
                <c:pt idx="2">
                  <c:v>1.5582769457758996</c:v>
                </c:pt>
                <c:pt idx="3">
                  <c:v>1.2715078814203167</c:v>
                </c:pt>
                <c:pt idx="4">
                  <c:v>1.0803623874831279</c:v>
                </c:pt>
                <c:pt idx="5">
                  <c:v>0.94385900501546172</c:v>
                </c:pt>
                <c:pt idx="6">
                  <c:v>0.84150700474687223</c:v>
                </c:pt>
                <c:pt idx="7">
                  <c:v>0.76192264837584367</c:v>
                </c:pt>
                <c:pt idx="8">
                  <c:v>0.69827569308599824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6F2-40A1-87F6-350D587BDC7C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spPr>
            <a:ln>
              <a:solidFill>
                <a:schemeClr val="accent6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'Sensitivity-Range'!$J$2:$J$10</c:f>
              <c:numCache>
                <c:formatCode>General</c:formatCode>
                <c:ptCount val="9"/>
                <c:pt idx="0">
                  <c:v>3.402500868580991</c:v>
                </c:pt>
                <c:pt idx="1">
                  <c:v>2.4481486271642128</c:v>
                </c:pt>
                <c:pt idx="2">
                  <c:v>1.9719267264440186</c:v>
                </c:pt>
                <c:pt idx="3">
                  <c:v>1.686965092758679</c:v>
                </c:pt>
                <c:pt idx="4">
                  <c:v>1.4976404647872341</c:v>
                </c:pt>
                <c:pt idx="5">
                  <c:v>1.3629715290716402</c:v>
                </c:pt>
                <c:pt idx="6">
                  <c:v>1.2624677039251884</c:v>
                </c:pt>
                <c:pt idx="7">
                  <c:v>1.1847454007607157</c:v>
                </c:pt>
                <c:pt idx="8">
                  <c:v>1.1229745286453361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16F2-40A1-87F6-350D587BDC7C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 cap="rnd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'Sensitivity-Range'!$F$2:$F$10</c:f>
              <c:numCache>
                <c:formatCode>General</c:formatCode>
                <c:ptCount val="9"/>
                <c:pt idx="0">
                  <c:v>3.0238908706350061</c:v>
                </c:pt>
                <c:pt idx="1">
                  <c:v>2.4287329332456769</c:v>
                </c:pt>
                <c:pt idx="2">
                  <c:v>2.1362315454119938</c:v>
                </c:pt>
                <c:pt idx="3">
                  <c:v>1.9648935317851561</c:v>
                </c:pt>
                <c:pt idx="4">
                  <c:v>1.854223967159722</c:v>
                </c:pt>
                <c:pt idx="5">
                  <c:v>1.7782989558225579</c:v>
                </c:pt>
                <c:pt idx="6">
                  <c:v>1.7241588308803</c:v>
                </c:pt>
                <c:pt idx="7">
                  <c:v>1.6846058915987157</c:v>
                </c:pt>
                <c:pt idx="8">
                  <c:v>1.6553235023754795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6F2-40A1-87F6-350D587BDC7C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'Sensitivity-Range'!$N$2:$N$10</c:f>
              <c:numCache>
                <c:formatCode>General</c:formatCode>
                <c:ptCount val="9"/>
                <c:pt idx="0">
                  <c:v>4.3528933904915164</c:v>
                </c:pt>
                <c:pt idx="1">
                  <c:v>3.1397373601234677</c:v>
                </c:pt>
                <c:pt idx="2">
                  <c:v>2.5348096412184731</c:v>
                </c:pt>
                <c:pt idx="3">
                  <c:v>2.1731916559096178</c:v>
                </c:pt>
                <c:pt idx="4">
                  <c:v>1.9332441647842358</c:v>
                </c:pt>
                <c:pt idx="5">
                  <c:v>1.7628363166065342</c:v>
                </c:pt>
                <c:pt idx="6">
                  <c:v>1.6359029108908292</c:v>
                </c:pt>
                <c:pt idx="7">
                  <c:v>1.5379634855568873</c:v>
                </c:pt>
                <c:pt idx="8">
                  <c:v>1.460329952113832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16F2-40A1-87F6-350D587BDC7C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'Sensitivity-Range'!$M$2:$M$10</c:f>
              <c:numCache>
                <c:formatCode>General</c:formatCode>
                <c:ptCount val="9"/>
                <c:pt idx="0">
                  <c:v>3.5993221954203407</c:v>
                </c:pt>
                <c:pt idx="1">
                  <c:v>2.537885339689232</c:v>
                </c:pt>
                <c:pt idx="2">
                  <c:v>2.0077297752052372</c:v>
                </c:pt>
                <c:pt idx="3">
                  <c:v>1.6900904014522602</c:v>
                </c:pt>
                <c:pt idx="4">
                  <c:v>1.4787122183275547</c:v>
                </c:pt>
                <c:pt idx="5">
                  <c:v>1.328057397666542</c:v>
                </c:pt>
                <c:pt idx="6">
                  <c:v>1.215357051129649</c:v>
                </c:pt>
                <c:pt idx="7">
                  <c:v>1.1279618195030283</c:v>
                </c:pt>
                <c:pt idx="8">
                  <c:v>1.0582821084235297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16F2-40A1-87F6-350D587BDC7C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'Sensitivity-Range'!$L$2:$L$10</c:f>
              <c:numCache>
                <c:formatCode>General</c:formatCode>
                <c:ptCount val="9"/>
                <c:pt idx="0">
                  <c:v>3.5327710351469297</c:v>
                </c:pt>
                <c:pt idx="1">
                  <c:v>3.1005705368011651</c:v>
                </c:pt>
                <c:pt idx="2">
                  <c:v>2.9010232192194882</c:v>
                </c:pt>
                <c:pt idx="3">
                  <c:v>2.7951341597801429</c:v>
                </c:pt>
                <c:pt idx="4">
                  <c:v>2.7366020772338762</c:v>
                </c:pt>
                <c:pt idx="5">
                  <c:v>2.7056116036787605</c:v>
                </c:pt>
                <c:pt idx="6">
                  <c:v>2.6922815190948253</c:v>
                </c:pt>
                <c:pt idx="7">
                  <c:v>2.6911476607931974</c:v>
                </c:pt>
                <c:pt idx="8">
                  <c:v>2.6989562521888764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6F2-40A1-87F6-350D587BD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71480"/>
        <c:axId val="224971872"/>
      </c:scatterChart>
      <c:valAx>
        <c:axId val="224971480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1872"/>
        <c:crosses val="autoZero"/>
        <c:crossBetween val="midCat"/>
      </c:valAx>
      <c:valAx>
        <c:axId val="22497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Gravimetric density [kg/km]</a:t>
                </a:r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1480"/>
        <c:crosses val="autoZero"/>
        <c:crossBetween val="midCat"/>
        <c:majorUnit val="1"/>
      </c:valAx>
    </c:plotArea>
    <c:legend>
      <c:legendPos val="r"/>
      <c:layout>
        <c:manualLayout>
          <c:xMode val="edge"/>
          <c:yMode val="edge"/>
          <c:x val="0.3542085559092969"/>
          <c:y val="4.6187315500442971E-2"/>
          <c:w val="0.57063318504228144"/>
          <c:h val="0.6999329464658516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'Sensitivity-Range'!$E$13:$E$21</c:f>
              <c:numCache>
                <c:formatCode>General</c:formatCode>
                <c:ptCount val="9"/>
                <c:pt idx="0">
                  <c:v>0.93044938019724688</c:v>
                </c:pt>
                <c:pt idx="1">
                  <c:v>0.67638976449586574</c:v>
                </c:pt>
                <c:pt idx="2">
                  <c:v>0.54952440701165917</c:v>
                </c:pt>
                <c:pt idx="3">
                  <c:v>0.47353752576638175</c:v>
                </c:pt>
                <c:pt idx="4">
                  <c:v>0.42299053182307644</c:v>
                </c:pt>
                <c:pt idx="5">
                  <c:v>0.38698117715632685</c:v>
                </c:pt>
                <c:pt idx="6">
                  <c:v>0.36005834162026112</c:v>
                </c:pt>
                <c:pt idx="7">
                  <c:v>0.3391936286049505</c:v>
                </c:pt>
                <c:pt idx="8">
                  <c:v>0.322570003299331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'Sensitivity-Range'!$H$13:$H$21</c:f>
              <c:numCache>
                <c:formatCode>General</c:formatCode>
                <c:ptCount val="9"/>
                <c:pt idx="0">
                  <c:v>2.9800128454357364</c:v>
                </c:pt>
                <c:pt idx="1">
                  <c:v>2.0238139003429789</c:v>
                </c:pt>
                <c:pt idx="2">
                  <c:v>1.5457742697897539</c:v>
                </c:pt>
                <c:pt idx="3">
                  <c:v>1.2589985194968634</c:v>
                </c:pt>
                <c:pt idx="4">
                  <c:v>1.0678548385921176</c:v>
                </c:pt>
                <c:pt idx="5">
                  <c:v>0.93135816575074593</c:v>
                </c:pt>
                <c:pt idx="6">
                  <c:v>0.82901597073051381</c:v>
                </c:pt>
                <c:pt idx="7">
                  <c:v>0.74944351488344141</c:v>
                </c:pt>
                <c:pt idx="8">
                  <c:v>0.68580995536050404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'Sensitivity-Range'!$I$13:$I$21</c:f>
              <c:numCache>
                <c:formatCode>General</c:formatCode>
                <c:ptCount val="9"/>
                <c:pt idx="0">
                  <c:v>1.0424943114433582</c:v>
                </c:pt>
                <c:pt idx="1">
                  <c:v>0.72281811823403375</c:v>
                </c:pt>
                <c:pt idx="2">
                  <c:v>0.56301405716697128</c:v>
                </c:pt>
                <c:pt idx="3">
                  <c:v>0.46715891563021289</c:v>
                </c:pt>
                <c:pt idx="4">
                  <c:v>0.403278289601322</c:v>
                </c:pt>
                <c:pt idx="5">
                  <c:v>0.3576688632269327</c:v>
                </c:pt>
                <c:pt idx="6">
                  <c:v>0.32347897871764014</c:v>
                </c:pt>
                <c:pt idx="7">
                  <c:v>0.29690215964629918</c:v>
                </c:pt>
                <c:pt idx="8">
                  <c:v>0.27565452026734694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'Sensitivity-Range'!$J$13:$J$21</c:f>
              <c:numCache>
                <c:formatCode>General</c:formatCode>
                <c:ptCount val="9"/>
                <c:pt idx="0">
                  <c:v>1.725450378284888</c:v>
                </c:pt>
                <c:pt idx="1">
                  <c:v>1.4084074982811485</c:v>
                </c:pt>
                <c:pt idx="2">
                  <c:v>1.2512557520422378</c:v>
                </c:pt>
                <c:pt idx="3">
                  <c:v>1.1580721302512029</c:v>
                </c:pt>
                <c:pt idx="4">
                  <c:v>1.0968824350809487</c:v>
                </c:pt>
                <c:pt idx="5">
                  <c:v>1.0539835598256548</c:v>
                </c:pt>
                <c:pt idx="6">
                  <c:v>1.0225240588486486</c:v>
                </c:pt>
                <c:pt idx="7">
                  <c:v>0.99869767093483264</c:v>
                </c:pt>
                <c:pt idx="8">
                  <c:v>0.98022072866530918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'Sensitivity-Range'!$F$13:$F$21</c:f>
              <c:numCache>
                <c:formatCode>General</c:formatCode>
                <c:ptCount val="9"/>
                <c:pt idx="0">
                  <c:v>2.4984484964917373</c:v>
                </c:pt>
                <c:pt idx="1">
                  <c:v>2.2581763781078972</c:v>
                </c:pt>
                <c:pt idx="2">
                  <c:v>2.1453287124963332</c:v>
                </c:pt>
                <c:pt idx="3">
                  <c:v>2.0835954515122261</c:v>
                </c:pt>
                <c:pt idx="4">
                  <c:v>2.0475439314513895</c:v>
                </c:pt>
                <c:pt idx="5">
                  <c:v>2.0262780289678157</c:v>
                </c:pt>
                <c:pt idx="6">
                  <c:v>2.0143529564983624</c:v>
                </c:pt>
                <c:pt idx="7">
                  <c:v>2.0087468668097155</c:v>
                </c:pt>
                <c:pt idx="8">
                  <c:v>2.007649500611953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'Sensitivity-Range'!$N$13:$N$21</c:f>
              <c:numCache>
                <c:formatCode>General</c:formatCode>
                <c:ptCount val="9"/>
                <c:pt idx="0">
                  <c:v>1.9778779132622584</c:v>
                </c:pt>
                <c:pt idx="1">
                  <c:v>1.5994613776291833</c:v>
                </c:pt>
                <c:pt idx="2">
                  <c:v>1.4122022786461463</c:v>
                </c:pt>
                <c:pt idx="3">
                  <c:v>1.3014278972494051</c:v>
                </c:pt>
                <c:pt idx="4">
                  <c:v>1.2289143321876259</c:v>
                </c:pt>
                <c:pt idx="5">
                  <c:v>1.1782802083892234</c:v>
                </c:pt>
                <c:pt idx="6">
                  <c:v>1.1413351042225921</c:v>
                </c:pt>
                <c:pt idx="7">
                  <c:v>1.1135290274041614</c:v>
                </c:pt>
                <c:pt idx="8">
                  <c:v>1.0921322055054383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'Sensitivity-Range'!$M$13:$M$21</c:f>
              <c:numCache>
                <c:formatCode>General</c:formatCode>
                <c:ptCount val="9"/>
                <c:pt idx="0">
                  <c:v>2.7761085437795781</c:v>
                </c:pt>
                <c:pt idx="1">
                  <c:v>2.049309186232803</c:v>
                </c:pt>
                <c:pt idx="2">
                  <c:v>1.6867174453276841</c:v>
                </c:pt>
                <c:pt idx="3">
                  <c:v>1.469814025096698</c:v>
                </c:pt>
                <c:pt idx="4">
                  <c:v>1.325759208163682</c:v>
                </c:pt>
                <c:pt idx="5">
                  <c:v>1.2233360144548169</c:v>
                </c:pt>
                <c:pt idx="6">
                  <c:v>1.1469359908844599</c:v>
                </c:pt>
                <c:pt idx="7">
                  <c:v>1.087887807924421</c:v>
                </c:pt>
                <c:pt idx="8">
                  <c:v>1.0409886982383962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'Sensitivity-Range'!$L$13:$L$21</c:f>
              <c:numCache>
                <c:formatCode>General</c:formatCode>
                <c:ptCount val="9"/>
                <c:pt idx="0">
                  <c:v>1.7140947382654366</c:v>
                </c:pt>
                <c:pt idx="1">
                  <c:v>1.565117405308778</c:v>
                </c:pt>
                <c:pt idx="2">
                  <c:v>1.5000087333987984</c:v>
                </c:pt>
                <c:pt idx="3">
                  <c:v>1.4687858178816182</c:v>
                </c:pt>
                <c:pt idx="4">
                  <c:v>1.4548048943265888</c:v>
                </c:pt>
                <c:pt idx="5">
                  <c:v>1.4509488092319198</c:v>
                </c:pt>
                <c:pt idx="6">
                  <c:v>1.4536739820742788</c:v>
                </c:pt>
                <c:pt idx="7">
                  <c:v>1.4610261526010737</c:v>
                </c:pt>
                <c:pt idx="8">
                  <c:v>1.4718467732434655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72656"/>
        <c:axId val="224973048"/>
      </c:scatterChart>
      <c:valAx>
        <c:axId val="224972656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3048"/>
        <c:crosses val="autoZero"/>
        <c:crossBetween val="midCat"/>
      </c:valAx>
      <c:valAx>
        <c:axId val="224973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Volumetric density [kg/km]</a:t>
                </a:r>
              </a:p>
            </c:rich>
          </c:tx>
          <c:layout/>
          <c:overlay val="0"/>
        </c:title>
        <c:numFmt formatCode="#,##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265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28808443426445862"/>
          <c:y val="4.6187315500442971E-2"/>
          <c:w val="0.63675719246811191"/>
          <c:h val="0.7447851309068954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21963796322542301"/>
          <c:y val="3.3282279325727512E-2"/>
          <c:w val="0.72695334183959348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'Sensitivity-Range'!$E$23:$E$31</c:f>
              <c:numCache>
                <c:formatCode>General</c:formatCode>
                <c:ptCount val="9"/>
                <c:pt idx="0">
                  <c:v>7083.8920597724255</c:v>
                </c:pt>
                <c:pt idx="1">
                  <c:v>7097.7111885669474</c:v>
                </c:pt>
                <c:pt idx="2">
                  <c:v>7111.584338959975</c:v>
                </c:pt>
                <c:pt idx="3">
                  <c:v>7125.5118283429074</c:v>
                </c:pt>
                <c:pt idx="4">
                  <c:v>7139.4939765983736</c:v>
                </c:pt>
                <c:pt idx="5">
                  <c:v>7153.5311061247157</c:v>
                </c:pt>
                <c:pt idx="6">
                  <c:v>7167.6235418607675</c:v>
                </c:pt>
                <c:pt idx="7">
                  <c:v>7181.7716113109382</c:v>
                </c:pt>
                <c:pt idx="8">
                  <c:v>7195.9756445705734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'Sensitivity-Range'!$H$23:$H$31</c:f>
              <c:numCache>
                <c:formatCode>General</c:formatCode>
                <c:ptCount val="9"/>
                <c:pt idx="0">
                  <c:v>4313.9207198682652</c:v>
                </c:pt>
                <c:pt idx="1">
                  <c:v>4318.5497960786024</c:v>
                </c:pt>
                <c:pt idx="2">
                  <c:v>4323.1888174717369</c:v>
                </c:pt>
                <c:pt idx="3">
                  <c:v>4327.8378161317223</c:v>
                </c:pt>
                <c:pt idx="4">
                  <c:v>4332.4968242807709</c:v>
                </c:pt>
                <c:pt idx="5">
                  <c:v>4337.1658742799927</c:v>
                </c:pt>
                <c:pt idx="6">
                  <c:v>4341.8449986301521</c:v>
                </c:pt>
                <c:pt idx="7">
                  <c:v>4346.5342299724134</c:v>
                </c:pt>
                <c:pt idx="8">
                  <c:v>4351.2336010891095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'Sensitivity-Range'!$I$23:$I$31</c:f>
              <c:numCache>
                <c:formatCode>General</c:formatCode>
                <c:ptCount val="9"/>
                <c:pt idx="0">
                  <c:v>3234.209654574966</c:v>
                </c:pt>
                <c:pt idx="1">
                  <c:v>3236.8451879876588</c:v>
                </c:pt>
                <c:pt idx="2">
                  <c:v>3239.485020256644</c:v>
                </c:pt>
                <c:pt idx="3">
                  <c:v>3242.1291619083918</c:v>
                </c:pt>
                <c:pt idx="4">
                  <c:v>3244.777623503775</c:v>
                </c:pt>
                <c:pt idx="5">
                  <c:v>3247.4304156381986</c:v>
                </c:pt>
                <c:pt idx="6">
                  <c:v>3250.0875489417472</c:v>
                </c:pt>
                <c:pt idx="7">
                  <c:v>3252.7490340793238</c:v>
                </c:pt>
                <c:pt idx="8">
                  <c:v>3255.4148817507971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'Sensitivity-Range'!$J$23:$J$31</c:f>
              <c:numCache>
                <c:formatCode>General</c:formatCode>
                <c:ptCount val="9"/>
                <c:pt idx="0">
                  <c:v>6503.2752545050862</c:v>
                </c:pt>
                <c:pt idx="1">
                  <c:v>6526.2013674173422</c:v>
                </c:pt>
                <c:pt idx="2">
                  <c:v>6549.2896958651427</c:v>
                </c:pt>
                <c:pt idx="3">
                  <c:v>6572.5419676143501</c:v>
                </c:pt>
                <c:pt idx="4">
                  <c:v>6595.9599350549424</c:v>
                </c:pt>
                <c:pt idx="5">
                  <c:v>6619.5453756412689</c:v>
                </c:pt>
                <c:pt idx="6">
                  <c:v>6643.3000923417649</c:v>
                </c:pt>
                <c:pt idx="7">
                  <c:v>6667.2259140984106</c:v>
                </c:pt>
                <c:pt idx="8">
                  <c:v>6691.3246962961284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'Sensitivity-Range'!$F$23:$F$31</c:f>
              <c:numCache>
                <c:formatCode>General</c:formatCode>
                <c:ptCount val="9"/>
                <c:pt idx="0">
                  <c:v>14728.274140937765</c:v>
                </c:pt>
                <c:pt idx="1">
                  <c:v>14848.065373970305</c:v>
                </c:pt>
                <c:pt idx="2">
                  <c:v>14969.821210665246</c:v>
                </c:pt>
                <c:pt idx="3">
                  <c:v>15093.590380535312</c:v>
                </c:pt>
                <c:pt idx="4">
                  <c:v>15219.423238093963</c:v>
                </c:pt>
                <c:pt idx="5">
                  <c:v>15347.37183116169</c:v>
                </c:pt>
                <c:pt idx="6">
                  <c:v>15477.489972647068</c:v>
                </c:pt>
                <c:pt idx="7">
                  <c:v>15609.833316010378</c:v>
                </c:pt>
                <c:pt idx="8">
                  <c:v>15744.459434632299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'Sensitivity-Range'!$N$23:$N$31</c:f>
              <c:numCache>
                <c:formatCode>General</c:formatCode>
                <c:ptCount val="9"/>
                <c:pt idx="0">
                  <c:v>3726.4491170942279</c:v>
                </c:pt>
                <c:pt idx="1">
                  <c:v>3743.6097783206378</c:v>
                </c:pt>
                <c:pt idx="2">
                  <c:v>3760.9292237975756</c:v>
                </c:pt>
                <c:pt idx="3">
                  <c:v>3778.4096675676315</c:v>
                </c:pt>
                <c:pt idx="4">
                  <c:v>3796.0533650282578</c:v>
                </c:pt>
                <c:pt idx="5">
                  <c:v>3813.8626139018434</c:v>
                </c:pt>
                <c:pt idx="6">
                  <c:v>3831.8397552332453</c:v>
                </c:pt>
                <c:pt idx="7">
                  <c:v>3849.9871744156426</c:v>
                </c:pt>
                <c:pt idx="8">
                  <c:v>3868.3073022457015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'Sensitivity-Range'!$M$23:$M$31</c:f>
              <c:numCache>
                <c:formatCode>General</c:formatCode>
                <c:ptCount val="9"/>
                <c:pt idx="0">
                  <c:v>5015.3883655449827</c:v>
                </c:pt>
                <c:pt idx="1">
                  <c:v>5028.9558976178323</c:v>
                </c:pt>
                <c:pt idx="2">
                  <c:v>5042.5970340570393</c:v>
                </c:pt>
                <c:pt idx="3">
                  <c:v>5056.3123754513563</c:v>
                </c:pt>
                <c:pt idx="4">
                  <c:v>5070.1025289415065</c:v>
                </c:pt>
                <c:pt idx="5">
                  <c:v>5083.968108309783</c:v>
                </c:pt>
                <c:pt idx="6">
                  <c:v>5097.9097340711132</c:v>
                </c:pt>
                <c:pt idx="7">
                  <c:v>5111.9280335656222</c:v>
                </c:pt>
                <c:pt idx="8">
                  <c:v>5126.0236410527359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'Sensitivity-Range'!$L$23:$L$31</c:f>
              <c:numCache>
                <c:formatCode>General</c:formatCode>
                <c:ptCount val="9"/>
                <c:pt idx="0">
                  <c:v>4025.232247659872</c:v>
                </c:pt>
                <c:pt idx="1">
                  <c:v>4083.9553043127316</c:v>
                </c:pt>
                <c:pt idx="2">
                  <c:v>4144.4171177497547</c:v>
                </c:pt>
                <c:pt idx="3">
                  <c:v>4206.6960738725493</c:v>
                </c:pt>
                <c:pt idx="4">
                  <c:v>4270.8753421465599</c:v>
                </c:pt>
                <c:pt idx="5">
                  <c:v>4337.043246155552</c:v>
                </c:pt>
                <c:pt idx="6">
                  <c:v>4405.2936691437399</c:v>
                </c:pt>
                <c:pt idx="7">
                  <c:v>4475.7264984613175</c:v>
                </c:pt>
                <c:pt idx="8">
                  <c:v>4548.4481133381005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4973832"/>
        <c:axId val="224974224"/>
      </c:scatterChart>
      <c:valAx>
        <c:axId val="224973832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Vehicle Range [km]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4224"/>
        <c:crosses val="autoZero"/>
        <c:crossBetween val="midCat"/>
      </c:valAx>
      <c:valAx>
        <c:axId val="224974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Primary Energy useage</a:t>
                </a:r>
                <a:r>
                  <a:rPr lang="en-GB" baseline="0"/>
                  <a:t> [kJ/km]</a:t>
                </a:r>
                <a:endParaRPr lang="en-GB"/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497383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2826452557253514"/>
          <c:y val="4.6187315500442971E-2"/>
          <c:w val="0.49657718568128117"/>
          <c:h val="0.68566179687097417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179869123981501"/>
          <c:y val="3.3282279325727512E-2"/>
          <c:w val="0.78536162922591057"/>
          <c:h val="0.81707805516176568"/>
        </c:manualLayout>
      </c:layout>
      <c:scatterChart>
        <c:scatterStyle val="lineMarker"/>
        <c:varyColors val="0"/>
        <c:ser>
          <c:idx val="1"/>
          <c:order val="0"/>
          <c:tx>
            <c:strRef>
              <c:f>'Sensitivity-Range'!$E$1</c:f>
              <c:strCache>
                <c:ptCount val="1"/>
                <c:pt idx="0">
                  <c:v>ICE-CIDI-Diesel</c:v>
                </c:pt>
              </c:strCache>
            </c:strRef>
          </c:tx>
          <c:spPr>
            <a:ln w="2540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'Sensitivity-Range'!$E$33:$E$41</c:f>
              <c:numCache>
                <c:formatCode>General</c:formatCode>
                <c:ptCount val="9"/>
                <c:pt idx="0">
                  <c:v>122.0554601898789</c:v>
                </c:pt>
                <c:pt idx="1">
                  <c:v>122.29356377900855</c:v>
                </c:pt>
                <c:pt idx="2">
                  <c:v>122.53259816028036</c:v>
                </c:pt>
                <c:pt idx="3">
                  <c:v>122.77256880234827</c:v>
                </c:pt>
                <c:pt idx="4">
                  <c:v>123.01348121678997</c:v>
                </c:pt>
                <c:pt idx="5">
                  <c:v>123.25534095852885</c:v>
                </c:pt>
                <c:pt idx="6">
                  <c:v>123.49815362626103</c:v>
                </c:pt>
                <c:pt idx="7">
                  <c:v>123.74192486288747</c:v>
                </c:pt>
                <c:pt idx="8">
                  <c:v>123.98666035595097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A4-427E-A67B-D59D9C0B08D3}"/>
            </c:ext>
          </c:extLst>
        </c:ser>
        <c:ser>
          <c:idx val="2"/>
          <c:order val="1"/>
          <c:tx>
            <c:strRef>
              <c:f>'Sensitivity-Range'!$H$1</c:f>
              <c:strCache>
                <c:ptCount val="1"/>
                <c:pt idx="0">
                  <c:v>HEV-ICE-gasoline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'Sensitivity-Range'!$H$33:$H$41</c:f>
              <c:numCache>
                <c:formatCode>General</c:formatCode>
                <c:ptCount val="9"/>
                <c:pt idx="0">
                  <c:v>79.850672524761592</c:v>
                </c:pt>
                <c:pt idx="1">
                  <c:v>79.936356725414939</c:v>
                </c:pt>
                <c:pt idx="2">
                  <c:v>80.022225011401858</c:v>
                </c:pt>
                <c:pt idx="3">
                  <c:v>80.108277976598188</c:v>
                </c:pt>
                <c:pt idx="4">
                  <c:v>80.194516217437069</c:v>
                </c:pt>
                <c:pt idx="5">
                  <c:v>80.280940332922683</c:v>
                </c:pt>
                <c:pt idx="6">
                  <c:v>80.367550924644121</c:v>
                </c:pt>
                <c:pt idx="7">
                  <c:v>80.454348596789387</c:v>
                </c:pt>
                <c:pt idx="8">
                  <c:v>80.541333956159434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A4-427E-A67B-D59D9C0B08D3}"/>
            </c:ext>
          </c:extLst>
        </c:ser>
        <c:ser>
          <c:idx val="3"/>
          <c:order val="2"/>
          <c:tx>
            <c:strRef>
              <c:f>'Sensitivity-Range'!$I$1</c:f>
              <c:strCache>
                <c:ptCount val="1"/>
                <c:pt idx="0">
                  <c:v>HEV-FPEG-gasoline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'Sensitivity-Range'!$I$33:$I$41</c:f>
              <c:numCache>
                <c:formatCode>General</c:formatCode>
                <c:ptCount val="9"/>
                <c:pt idx="0">
                  <c:v>59.865220706182626</c:v>
                </c:pt>
                <c:pt idx="1">
                  <c:v>59.914004429651577</c:v>
                </c:pt>
                <c:pt idx="2">
                  <c:v>59.962867724950485</c:v>
                </c:pt>
                <c:pt idx="3">
                  <c:v>60.011810786924336</c:v>
                </c:pt>
                <c:pt idx="4">
                  <c:v>60.060833811054884</c:v>
                </c:pt>
                <c:pt idx="5">
                  <c:v>60.109936993463073</c:v>
                </c:pt>
                <c:pt idx="6">
                  <c:v>60.159120530911743</c:v>
                </c:pt>
                <c:pt idx="7">
                  <c:v>60.208384620808296</c:v>
                </c:pt>
                <c:pt idx="8">
                  <c:v>60.257729461207255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A4-427E-A67B-D59D9C0B08D3}"/>
            </c:ext>
          </c:extLst>
        </c:ser>
        <c:ser>
          <c:idx val="5"/>
          <c:order val="3"/>
          <c:tx>
            <c:strRef>
              <c:f>'Sensitivity-Range'!$J$1</c:f>
              <c:strCache>
                <c:ptCount val="1"/>
                <c:pt idx="0">
                  <c:v>HEV-FPEG-H2</c:v>
                </c:pt>
              </c:strCache>
            </c:strRef>
          </c:tx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'Sensitivity-Range'!$J$33:$J$41</c:f>
              <c:numCache>
                <c:formatCode>General</c:formatCode>
                <c:ptCount val="9"/>
                <c:pt idx="0">
                  <c:v>77.38897552861053</c:v>
                </c:pt>
                <c:pt idx="1">
                  <c:v>77.661796272266372</c:v>
                </c:pt>
                <c:pt idx="2">
                  <c:v>77.93654738079519</c:v>
                </c:pt>
                <c:pt idx="3">
                  <c:v>78.213249414610772</c:v>
                </c:pt>
                <c:pt idx="4">
                  <c:v>78.491923227153819</c:v>
                </c:pt>
                <c:pt idx="5">
                  <c:v>78.772589970131108</c:v>
                </c:pt>
                <c:pt idx="6">
                  <c:v>79.055271098867024</c:v>
                </c:pt>
                <c:pt idx="7">
                  <c:v>79.339988377771078</c:v>
                </c:pt>
                <c:pt idx="8">
                  <c:v>79.626763885923936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2A4-427E-A67B-D59D9C0B08D3}"/>
            </c:ext>
          </c:extLst>
        </c:ser>
        <c:ser>
          <c:idx val="4"/>
          <c:order val="4"/>
          <c:tx>
            <c:strRef>
              <c:f>'Sensitivity-Range'!$F$1</c:f>
              <c:strCache>
                <c:ptCount val="1"/>
                <c:pt idx="0">
                  <c:v>ICE-CIDI-H2</c:v>
                </c:pt>
              </c:strCache>
            </c:strRef>
          </c:tx>
          <c:spPr>
            <a:ln w="3175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'Sensitivity-Range'!$F$33:$F$41</c:f>
              <c:numCache>
                <c:formatCode>General</c:formatCode>
                <c:ptCount val="9"/>
                <c:pt idx="0">
                  <c:v>175.26646227715943</c:v>
                </c:pt>
                <c:pt idx="1">
                  <c:v>176.69197795024664</c:v>
                </c:pt>
                <c:pt idx="2">
                  <c:v>178.14087240691643</c:v>
                </c:pt>
                <c:pt idx="3">
                  <c:v>179.61372552837025</c:v>
                </c:pt>
                <c:pt idx="4">
                  <c:v>181.11113653331813</c:v>
                </c:pt>
                <c:pt idx="5">
                  <c:v>182.63372479082412</c:v>
                </c:pt>
                <c:pt idx="6">
                  <c:v>184.18213067450012</c:v>
                </c:pt>
                <c:pt idx="7">
                  <c:v>185.75701646052349</c:v>
                </c:pt>
                <c:pt idx="8">
                  <c:v>187.35906727212438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A4-427E-A67B-D59D9C0B08D3}"/>
            </c:ext>
          </c:extLst>
        </c:ser>
        <c:ser>
          <c:idx val="7"/>
          <c:order val="5"/>
          <c:tx>
            <c:strRef>
              <c:f>'Sensitivity-Range'!$N$1</c:f>
              <c:strCache>
                <c:ptCount val="1"/>
                <c:pt idx="0">
                  <c:v>HEV-ZECCY-excess electricity</c:v>
                </c:pt>
              </c:strCache>
            </c:strRef>
          </c:tx>
          <c:spPr>
            <a:ln w="12700">
              <a:solidFill>
                <a:schemeClr val="accent6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'Sensitivity-Range'!$N$33:$N$41</c:f>
              <c:numCache>
                <c:formatCode>General</c:formatCode>
                <c:ptCount val="9"/>
                <c:pt idx="0">
                  <c:v>15.651086291795758</c:v>
                </c:pt>
                <c:pt idx="1">
                  <c:v>15.723161068946677</c:v>
                </c:pt>
                <c:pt idx="2">
                  <c:v>15.795902739949817</c:v>
                </c:pt>
                <c:pt idx="3">
                  <c:v>15.869320603784054</c:v>
                </c:pt>
                <c:pt idx="4">
                  <c:v>15.943424133118681</c:v>
                </c:pt>
                <c:pt idx="5">
                  <c:v>16.018222978387744</c:v>
                </c:pt>
                <c:pt idx="6">
                  <c:v>16.093726971979628</c:v>
                </c:pt>
                <c:pt idx="7">
                  <c:v>16.1699461325457</c:v>
                </c:pt>
                <c:pt idx="8">
                  <c:v>16.246890669431949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B2A4-427E-A67B-D59D9C0B08D3}"/>
            </c:ext>
          </c:extLst>
        </c:ser>
        <c:ser>
          <c:idx val="6"/>
          <c:order val="6"/>
          <c:tx>
            <c:strRef>
              <c:f>'Sensitivity-Range'!$M$1</c:f>
              <c:strCache>
                <c:ptCount val="1"/>
                <c:pt idx="0">
                  <c:v>HEV-FC-H2</c:v>
                </c:pt>
              </c:strCache>
            </c:strRef>
          </c:tx>
          <c:spPr>
            <a:ln>
              <a:solidFill>
                <a:schemeClr val="accent6"/>
              </a:solidFill>
              <a:prstDash val="dashDot"/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'Sensitivity-Range'!$M$33:$M$41</c:f>
              <c:numCache>
                <c:formatCode>General</c:formatCode>
                <c:ptCount val="9"/>
                <c:pt idx="0">
                  <c:v>59.683121549985287</c:v>
                </c:pt>
                <c:pt idx="1">
                  <c:v>59.844575181652203</c:v>
                </c:pt>
                <c:pt idx="2">
                  <c:v>60.006904705278785</c:v>
                </c:pt>
                <c:pt idx="3">
                  <c:v>60.170117267871142</c:v>
                </c:pt>
                <c:pt idx="4">
                  <c:v>60.334220094403925</c:v>
                </c:pt>
                <c:pt idx="5">
                  <c:v>60.499220488886408</c:v>
                </c:pt>
                <c:pt idx="6">
                  <c:v>60.665125835446254</c:v>
                </c:pt>
                <c:pt idx="7">
                  <c:v>60.831943599430915</c:v>
                </c:pt>
                <c:pt idx="8">
                  <c:v>60.999681328527572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B2A4-427E-A67B-D59D9C0B08D3}"/>
            </c:ext>
          </c:extLst>
        </c:ser>
        <c:ser>
          <c:idx val="0"/>
          <c:order val="7"/>
          <c:tx>
            <c:strRef>
              <c:f>'Sensitivity-Range'!$L$1</c:f>
              <c:strCache>
                <c:ptCount val="1"/>
                <c:pt idx="0">
                  <c:v>BEV-electrical grid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xVal>
            <c:numRef>
              <c:f>'Sensitivity-Range'!$A$2:$A$10</c:f>
              <c:numCache>
                <c:formatCode>General</c:formatCode>
                <c:ptCount val="9"/>
                <c:pt idx="0">
                  <c:v>100</c:v>
                </c:pt>
                <c:pt idx="1">
                  <c:v>150</c:v>
                </c:pt>
                <c:pt idx="2">
                  <c:v>200</c:v>
                </c:pt>
                <c:pt idx="3">
                  <c:v>250</c:v>
                </c:pt>
                <c:pt idx="4">
                  <c:v>300</c:v>
                </c:pt>
                <c:pt idx="5">
                  <c:v>350</c:v>
                </c:pt>
                <c:pt idx="6">
                  <c:v>400</c:v>
                </c:pt>
                <c:pt idx="7">
                  <c:v>450</c:v>
                </c:pt>
                <c:pt idx="8">
                  <c:v>500</c:v>
                </c:pt>
              </c:numCache>
            </c:numRef>
          </c:xVal>
          <c:yVal>
            <c:numRef>
              <c:f>'Sensitivity-Range'!$L$33:$L$41</c:f>
              <c:numCache>
                <c:formatCode>General</c:formatCode>
                <c:ptCount val="9"/>
                <c:pt idx="0">
                  <c:v>547.43158568174249</c:v>
                </c:pt>
                <c:pt idx="1">
                  <c:v>555.41792138653148</c:v>
                </c:pt>
                <c:pt idx="2">
                  <c:v>563.64072801396662</c:v>
                </c:pt>
                <c:pt idx="3">
                  <c:v>572.11066604666667</c:v>
                </c:pt>
                <c:pt idx="4">
                  <c:v>580.83904653193201</c:v>
                </c:pt>
                <c:pt idx="5">
                  <c:v>589.83788147715507</c:v>
                </c:pt>
                <c:pt idx="6">
                  <c:v>599.11993900354867</c:v>
                </c:pt>
                <c:pt idx="7">
                  <c:v>608.69880379073925</c:v>
                </c:pt>
                <c:pt idx="8">
                  <c:v>618.58894341398172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B2A4-427E-A67B-D59D9C0B0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1047544"/>
        <c:axId val="351047936"/>
      </c:scatterChart>
      <c:valAx>
        <c:axId val="351047544"/>
        <c:scaling>
          <c:orientation val="minMax"/>
          <c:max val="5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2000" b="0" i="0" u="none" strike="noStrike" kern="1200" baseline="0">
                    <a:solidFill>
                      <a:sysClr val="windowText" lastClr="000000"/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r>
                  <a:rPr lang="en-GB" sz="1800" b="0" i="0" baseline="0">
                    <a:effectLst/>
                  </a:rPr>
                  <a:t>Vehicle Range [km]</a:t>
                </a:r>
                <a:endParaRPr lang="en-GB">
                  <a:effectLst/>
                </a:endParaRP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47936"/>
        <c:crosses val="autoZero"/>
        <c:crossBetween val="midCat"/>
      </c:valAx>
      <c:valAx>
        <c:axId val="351047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Net CO2 emissions [g/km]</a:t>
                </a:r>
              </a:p>
            </c:rich>
          </c:tx>
          <c:layout/>
          <c:overlay val="0"/>
        </c:title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3510475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30755388707625386"/>
          <c:y val="4.6187315500442971E-2"/>
          <c:w val="0.61728773965631667"/>
          <c:h val="0.593918692332475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2000" b="0">
          <a:latin typeface="Arial Narrow" panose="020B060602020203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8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9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0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1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4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5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6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7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8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9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8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0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1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2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3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4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5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6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7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99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0.xml"/><Relationship Id="rId1" Type="http://schemas.openxmlformats.org/officeDocument/2006/relationships/chart" Target="../charts/chart8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2.xml"/><Relationship Id="rId1" Type="http://schemas.openxmlformats.org/officeDocument/2006/relationships/chart" Target="../charts/chart91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5.xml"/><Relationship Id="rId2" Type="http://schemas.openxmlformats.org/officeDocument/2006/relationships/chart" Target="../charts/chart94.xml"/><Relationship Id="rId1" Type="http://schemas.openxmlformats.org/officeDocument/2006/relationships/chart" Target="../charts/chart93.xml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3.xml"/><Relationship Id="rId3" Type="http://schemas.openxmlformats.org/officeDocument/2006/relationships/chart" Target="../charts/chart98.xml"/><Relationship Id="rId7" Type="http://schemas.openxmlformats.org/officeDocument/2006/relationships/chart" Target="../charts/chart102.xml"/><Relationship Id="rId2" Type="http://schemas.openxmlformats.org/officeDocument/2006/relationships/chart" Target="../charts/chart97.xml"/><Relationship Id="rId1" Type="http://schemas.openxmlformats.org/officeDocument/2006/relationships/chart" Target="../charts/chart96.xml"/><Relationship Id="rId6" Type="http://schemas.openxmlformats.org/officeDocument/2006/relationships/chart" Target="../charts/chart101.xml"/><Relationship Id="rId11" Type="http://schemas.openxmlformats.org/officeDocument/2006/relationships/chart" Target="../charts/chart106.xml"/><Relationship Id="rId5" Type="http://schemas.openxmlformats.org/officeDocument/2006/relationships/chart" Target="../charts/chart100.xml"/><Relationship Id="rId10" Type="http://schemas.openxmlformats.org/officeDocument/2006/relationships/chart" Target="../charts/chart105.xml"/><Relationship Id="rId4" Type="http://schemas.openxmlformats.org/officeDocument/2006/relationships/chart" Target="../charts/chart99.xml"/><Relationship Id="rId9" Type="http://schemas.openxmlformats.org/officeDocument/2006/relationships/chart" Target="../charts/chart104.xml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14.xml"/><Relationship Id="rId3" Type="http://schemas.openxmlformats.org/officeDocument/2006/relationships/chart" Target="../charts/chart109.xml"/><Relationship Id="rId7" Type="http://schemas.openxmlformats.org/officeDocument/2006/relationships/chart" Target="../charts/chart113.xml"/><Relationship Id="rId12" Type="http://schemas.openxmlformats.org/officeDocument/2006/relationships/chart" Target="../charts/chart118.xml"/><Relationship Id="rId2" Type="http://schemas.openxmlformats.org/officeDocument/2006/relationships/chart" Target="../charts/chart108.xml"/><Relationship Id="rId1" Type="http://schemas.openxmlformats.org/officeDocument/2006/relationships/chart" Target="../charts/chart107.xml"/><Relationship Id="rId6" Type="http://schemas.openxmlformats.org/officeDocument/2006/relationships/chart" Target="../charts/chart112.xml"/><Relationship Id="rId11" Type="http://schemas.openxmlformats.org/officeDocument/2006/relationships/chart" Target="../charts/chart117.xml"/><Relationship Id="rId5" Type="http://schemas.openxmlformats.org/officeDocument/2006/relationships/chart" Target="../charts/chart111.xml"/><Relationship Id="rId10" Type="http://schemas.openxmlformats.org/officeDocument/2006/relationships/chart" Target="../charts/chart116.xml"/><Relationship Id="rId4" Type="http://schemas.openxmlformats.org/officeDocument/2006/relationships/chart" Target="../charts/chart110.xml"/><Relationship Id="rId9" Type="http://schemas.openxmlformats.org/officeDocument/2006/relationships/chart" Target="../charts/chart115.xml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26.xml"/><Relationship Id="rId3" Type="http://schemas.openxmlformats.org/officeDocument/2006/relationships/chart" Target="../charts/chart121.xml"/><Relationship Id="rId7" Type="http://schemas.openxmlformats.org/officeDocument/2006/relationships/chart" Target="../charts/chart125.xml"/><Relationship Id="rId12" Type="http://schemas.openxmlformats.org/officeDocument/2006/relationships/chart" Target="../charts/chart130.xml"/><Relationship Id="rId2" Type="http://schemas.openxmlformats.org/officeDocument/2006/relationships/chart" Target="../charts/chart120.xml"/><Relationship Id="rId1" Type="http://schemas.openxmlformats.org/officeDocument/2006/relationships/chart" Target="../charts/chart119.xml"/><Relationship Id="rId6" Type="http://schemas.openxmlformats.org/officeDocument/2006/relationships/chart" Target="../charts/chart124.xml"/><Relationship Id="rId11" Type="http://schemas.openxmlformats.org/officeDocument/2006/relationships/chart" Target="../charts/chart129.xml"/><Relationship Id="rId5" Type="http://schemas.openxmlformats.org/officeDocument/2006/relationships/chart" Target="../charts/chart123.xml"/><Relationship Id="rId10" Type="http://schemas.openxmlformats.org/officeDocument/2006/relationships/chart" Target="../charts/chart128.xml"/><Relationship Id="rId4" Type="http://schemas.openxmlformats.org/officeDocument/2006/relationships/chart" Target="../charts/chart122.xml"/><Relationship Id="rId9" Type="http://schemas.openxmlformats.org/officeDocument/2006/relationships/chart" Target="../charts/chart127.xml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8.xml"/><Relationship Id="rId3" Type="http://schemas.openxmlformats.org/officeDocument/2006/relationships/chart" Target="../charts/chart133.xml"/><Relationship Id="rId7" Type="http://schemas.openxmlformats.org/officeDocument/2006/relationships/chart" Target="../charts/chart137.xml"/><Relationship Id="rId12" Type="http://schemas.openxmlformats.org/officeDocument/2006/relationships/chart" Target="../charts/chart142.xml"/><Relationship Id="rId2" Type="http://schemas.openxmlformats.org/officeDocument/2006/relationships/chart" Target="../charts/chart132.xml"/><Relationship Id="rId1" Type="http://schemas.openxmlformats.org/officeDocument/2006/relationships/chart" Target="../charts/chart131.xml"/><Relationship Id="rId6" Type="http://schemas.openxmlformats.org/officeDocument/2006/relationships/chart" Target="../charts/chart136.xml"/><Relationship Id="rId11" Type="http://schemas.openxmlformats.org/officeDocument/2006/relationships/chart" Target="../charts/chart141.xml"/><Relationship Id="rId5" Type="http://schemas.openxmlformats.org/officeDocument/2006/relationships/chart" Target="../charts/chart135.xml"/><Relationship Id="rId10" Type="http://schemas.openxmlformats.org/officeDocument/2006/relationships/chart" Target="../charts/chart140.xml"/><Relationship Id="rId4" Type="http://schemas.openxmlformats.org/officeDocument/2006/relationships/chart" Target="../charts/chart134.xml"/><Relationship Id="rId9" Type="http://schemas.openxmlformats.org/officeDocument/2006/relationships/chart" Target="../charts/chart139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0.xml"/><Relationship Id="rId3" Type="http://schemas.openxmlformats.org/officeDocument/2006/relationships/chart" Target="../charts/chart145.xml"/><Relationship Id="rId7" Type="http://schemas.openxmlformats.org/officeDocument/2006/relationships/chart" Target="../charts/chart149.xml"/><Relationship Id="rId12" Type="http://schemas.openxmlformats.org/officeDocument/2006/relationships/chart" Target="../charts/chart154.xml"/><Relationship Id="rId2" Type="http://schemas.openxmlformats.org/officeDocument/2006/relationships/chart" Target="../charts/chart144.xml"/><Relationship Id="rId1" Type="http://schemas.openxmlformats.org/officeDocument/2006/relationships/chart" Target="../charts/chart143.xml"/><Relationship Id="rId6" Type="http://schemas.openxmlformats.org/officeDocument/2006/relationships/chart" Target="../charts/chart148.xml"/><Relationship Id="rId11" Type="http://schemas.openxmlformats.org/officeDocument/2006/relationships/chart" Target="../charts/chart153.xml"/><Relationship Id="rId5" Type="http://schemas.openxmlformats.org/officeDocument/2006/relationships/chart" Target="../charts/chart147.xml"/><Relationship Id="rId10" Type="http://schemas.openxmlformats.org/officeDocument/2006/relationships/chart" Target="../charts/chart152.xml"/><Relationship Id="rId4" Type="http://schemas.openxmlformats.org/officeDocument/2006/relationships/chart" Target="../charts/chart146.xml"/><Relationship Id="rId9" Type="http://schemas.openxmlformats.org/officeDocument/2006/relationships/chart" Target="../charts/chart151.xml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2.xml"/><Relationship Id="rId3" Type="http://schemas.openxmlformats.org/officeDocument/2006/relationships/chart" Target="../charts/chart157.xml"/><Relationship Id="rId7" Type="http://schemas.openxmlformats.org/officeDocument/2006/relationships/chart" Target="../charts/chart161.xml"/><Relationship Id="rId12" Type="http://schemas.openxmlformats.org/officeDocument/2006/relationships/chart" Target="../charts/chart166.xml"/><Relationship Id="rId2" Type="http://schemas.openxmlformats.org/officeDocument/2006/relationships/chart" Target="../charts/chart156.xml"/><Relationship Id="rId1" Type="http://schemas.openxmlformats.org/officeDocument/2006/relationships/chart" Target="../charts/chart155.xml"/><Relationship Id="rId6" Type="http://schemas.openxmlformats.org/officeDocument/2006/relationships/chart" Target="../charts/chart160.xml"/><Relationship Id="rId11" Type="http://schemas.openxmlformats.org/officeDocument/2006/relationships/chart" Target="../charts/chart165.xml"/><Relationship Id="rId5" Type="http://schemas.openxmlformats.org/officeDocument/2006/relationships/chart" Target="../charts/chart159.xml"/><Relationship Id="rId10" Type="http://schemas.openxmlformats.org/officeDocument/2006/relationships/chart" Target="../charts/chart164.xml"/><Relationship Id="rId4" Type="http://schemas.openxmlformats.org/officeDocument/2006/relationships/chart" Target="../charts/chart158.xml"/><Relationship Id="rId9" Type="http://schemas.openxmlformats.org/officeDocument/2006/relationships/chart" Target="../charts/chart163.xml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4.xml"/><Relationship Id="rId3" Type="http://schemas.openxmlformats.org/officeDocument/2006/relationships/chart" Target="../charts/chart169.xml"/><Relationship Id="rId7" Type="http://schemas.openxmlformats.org/officeDocument/2006/relationships/chart" Target="../charts/chart173.xml"/><Relationship Id="rId12" Type="http://schemas.openxmlformats.org/officeDocument/2006/relationships/chart" Target="../charts/chart178.xml"/><Relationship Id="rId2" Type="http://schemas.openxmlformats.org/officeDocument/2006/relationships/chart" Target="../charts/chart168.xml"/><Relationship Id="rId1" Type="http://schemas.openxmlformats.org/officeDocument/2006/relationships/chart" Target="../charts/chart167.xml"/><Relationship Id="rId6" Type="http://schemas.openxmlformats.org/officeDocument/2006/relationships/chart" Target="../charts/chart172.xml"/><Relationship Id="rId11" Type="http://schemas.openxmlformats.org/officeDocument/2006/relationships/chart" Target="../charts/chart177.xml"/><Relationship Id="rId5" Type="http://schemas.openxmlformats.org/officeDocument/2006/relationships/chart" Target="../charts/chart171.xml"/><Relationship Id="rId10" Type="http://schemas.openxmlformats.org/officeDocument/2006/relationships/chart" Target="../charts/chart176.xml"/><Relationship Id="rId4" Type="http://schemas.openxmlformats.org/officeDocument/2006/relationships/chart" Target="../charts/chart170.xml"/><Relationship Id="rId9" Type="http://schemas.openxmlformats.org/officeDocument/2006/relationships/chart" Target="../charts/chart175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5" Type="http://schemas.openxmlformats.org/officeDocument/2006/relationships/chart" Target="../charts/chart2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6.xml"/><Relationship Id="rId3" Type="http://schemas.openxmlformats.org/officeDocument/2006/relationships/chart" Target="../charts/chart181.xml"/><Relationship Id="rId7" Type="http://schemas.openxmlformats.org/officeDocument/2006/relationships/chart" Target="../charts/chart185.xml"/><Relationship Id="rId12" Type="http://schemas.openxmlformats.org/officeDocument/2006/relationships/chart" Target="../charts/chart190.xml"/><Relationship Id="rId2" Type="http://schemas.openxmlformats.org/officeDocument/2006/relationships/chart" Target="../charts/chart180.xml"/><Relationship Id="rId1" Type="http://schemas.openxmlformats.org/officeDocument/2006/relationships/chart" Target="../charts/chart179.xml"/><Relationship Id="rId6" Type="http://schemas.openxmlformats.org/officeDocument/2006/relationships/chart" Target="../charts/chart184.xml"/><Relationship Id="rId11" Type="http://schemas.openxmlformats.org/officeDocument/2006/relationships/chart" Target="../charts/chart189.xml"/><Relationship Id="rId5" Type="http://schemas.openxmlformats.org/officeDocument/2006/relationships/chart" Target="../charts/chart183.xml"/><Relationship Id="rId10" Type="http://schemas.openxmlformats.org/officeDocument/2006/relationships/chart" Target="../charts/chart188.xml"/><Relationship Id="rId4" Type="http://schemas.openxmlformats.org/officeDocument/2006/relationships/chart" Target="../charts/chart182.xml"/><Relationship Id="rId9" Type="http://schemas.openxmlformats.org/officeDocument/2006/relationships/chart" Target="../charts/chart187.xml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8.xml"/><Relationship Id="rId3" Type="http://schemas.openxmlformats.org/officeDocument/2006/relationships/chart" Target="../charts/chart193.xml"/><Relationship Id="rId7" Type="http://schemas.openxmlformats.org/officeDocument/2006/relationships/chart" Target="../charts/chart197.xml"/><Relationship Id="rId12" Type="http://schemas.openxmlformats.org/officeDocument/2006/relationships/chart" Target="../charts/chart202.xml"/><Relationship Id="rId2" Type="http://schemas.openxmlformats.org/officeDocument/2006/relationships/chart" Target="../charts/chart192.xml"/><Relationship Id="rId1" Type="http://schemas.openxmlformats.org/officeDocument/2006/relationships/chart" Target="../charts/chart191.xml"/><Relationship Id="rId6" Type="http://schemas.openxmlformats.org/officeDocument/2006/relationships/chart" Target="../charts/chart196.xml"/><Relationship Id="rId11" Type="http://schemas.openxmlformats.org/officeDocument/2006/relationships/chart" Target="../charts/chart201.xml"/><Relationship Id="rId5" Type="http://schemas.openxmlformats.org/officeDocument/2006/relationships/chart" Target="../charts/chart195.xml"/><Relationship Id="rId10" Type="http://schemas.openxmlformats.org/officeDocument/2006/relationships/chart" Target="../charts/chart200.xml"/><Relationship Id="rId4" Type="http://schemas.openxmlformats.org/officeDocument/2006/relationships/chart" Target="../charts/chart194.xml"/><Relationship Id="rId9" Type="http://schemas.openxmlformats.org/officeDocument/2006/relationships/chart" Target="../charts/chart199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3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7.xml"/><Relationship Id="rId13" Type="http://schemas.openxmlformats.org/officeDocument/2006/relationships/chart" Target="../charts/chart42.xml"/><Relationship Id="rId3" Type="http://schemas.openxmlformats.org/officeDocument/2006/relationships/chart" Target="../charts/chart32.xml"/><Relationship Id="rId7" Type="http://schemas.openxmlformats.org/officeDocument/2006/relationships/chart" Target="../charts/chart36.xml"/><Relationship Id="rId12" Type="http://schemas.openxmlformats.org/officeDocument/2006/relationships/chart" Target="../charts/chart41.xml"/><Relationship Id="rId2" Type="http://schemas.openxmlformats.org/officeDocument/2006/relationships/chart" Target="../charts/chart31.xml"/><Relationship Id="rId1" Type="http://schemas.openxmlformats.org/officeDocument/2006/relationships/chart" Target="../charts/chart30.xml"/><Relationship Id="rId6" Type="http://schemas.openxmlformats.org/officeDocument/2006/relationships/chart" Target="../charts/chart35.xml"/><Relationship Id="rId11" Type="http://schemas.openxmlformats.org/officeDocument/2006/relationships/chart" Target="../charts/chart40.xml"/><Relationship Id="rId5" Type="http://schemas.openxmlformats.org/officeDocument/2006/relationships/chart" Target="../charts/chart34.xml"/><Relationship Id="rId10" Type="http://schemas.openxmlformats.org/officeDocument/2006/relationships/chart" Target="../charts/chart39.xml"/><Relationship Id="rId4" Type="http://schemas.openxmlformats.org/officeDocument/2006/relationships/chart" Target="../charts/chart33.xml"/><Relationship Id="rId9" Type="http://schemas.openxmlformats.org/officeDocument/2006/relationships/chart" Target="../charts/chart38.xml"/><Relationship Id="rId14" Type="http://schemas.openxmlformats.org/officeDocument/2006/relationships/chart" Target="../charts/chart43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1.xml"/><Relationship Id="rId13" Type="http://schemas.openxmlformats.org/officeDocument/2006/relationships/chart" Target="../charts/chart56.xml"/><Relationship Id="rId18" Type="http://schemas.openxmlformats.org/officeDocument/2006/relationships/chart" Target="../charts/chart61.xml"/><Relationship Id="rId26" Type="http://schemas.openxmlformats.org/officeDocument/2006/relationships/chart" Target="../charts/chart69.xml"/><Relationship Id="rId3" Type="http://schemas.openxmlformats.org/officeDocument/2006/relationships/chart" Target="../charts/chart46.xml"/><Relationship Id="rId21" Type="http://schemas.openxmlformats.org/officeDocument/2006/relationships/chart" Target="../charts/chart64.xml"/><Relationship Id="rId7" Type="http://schemas.openxmlformats.org/officeDocument/2006/relationships/chart" Target="../charts/chart50.xml"/><Relationship Id="rId12" Type="http://schemas.openxmlformats.org/officeDocument/2006/relationships/chart" Target="../charts/chart55.xml"/><Relationship Id="rId17" Type="http://schemas.openxmlformats.org/officeDocument/2006/relationships/chart" Target="../charts/chart60.xml"/><Relationship Id="rId25" Type="http://schemas.openxmlformats.org/officeDocument/2006/relationships/chart" Target="../charts/chart68.xml"/><Relationship Id="rId2" Type="http://schemas.openxmlformats.org/officeDocument/2006/relationships/chart" Target="../charts/chart45.xml"/><Relationship Id="rId16" Type="http://schemas.openxmlformats.org/officeDocument/2006/relationships/chart" Target="../charts/chart59.xml"/><Relationship Id="rId20" Type="http://schemas.openxmlformats.org/officeDocument/2006/relationships/chart" Target="../charts/chart63.xml"/><Relationship Id="rId1" Type="http://schemas.openxmlformats.org/officeDocument/2006/relationships/chart" Target="../charts/chart44.xml"/><Relationship Id="rId6" Type="http://schemas.openxmlformats.org/officeDocument/2006/relationships/chart" Target="../charts/chart49.xml"/><Relationship Id="rId11" Type="http://schemas.openxmlformats.org/officeDocument/2006/relationships/chart" Target="../charts/chart54.xml"/><Relationship Id="rId24" Type="http://schemas.openxmlformats.org/officeDocument/2006/relationships/chart" Target="../charts/chart67.xml"/><Relationship Id="rId5" Type="http://schemas.openxmlformats.org/officeDocument/2006/relationships/chart" Target="../charts/chart48.xml"/><Relationship Id="rId15" Type="http://schemas.openxmlformats.org/officeDocument/2006/relationships/chart" Target="../charts/chart58.xml"/><Relationship Id="rId23" Type="http://schemas.openxmlformats.org/officeDocument/2006/relationships/chart" Target="../charts/chart66.xml"/><Relationship Id="rId28" Type="http://schemas.openxmlformats.org/officeDocument/2006/relationships/chart" Target="../charts/chart71.xml"/><Relationship Id="rId10" Type="http://schemas.openxmlformats.org/officeDocument/2006/relationships/chart" Target="../charts/chart53.xml"/><Relationship Id="rId19" Type="http://schemas.openxmlformats.org/officeDocument/2006/relationships/chart" Target="../charts/chart62.xml"/><Relationship Id="rId4" Type="http://schemas.openxmlformats.org/officeDocument/2006/relationships/chart" Target="../charts/chart47.xml"/><Relationship Id="rId9" Type="http://schemas.openxmlformats.org/officeDocument/2006/relationships/chart" Target="../charts/chart52.xml"/><Relationship Id="rId14" Type="http://schemas.openxmlformats.org/officeDocument/2006/relationships/chart" Target="../charts/chart57.xml"/><Relationship Id="rId22" Type="http://schemas.openxmlformats.org/officeDocument/2006/relationships/chart" Target="../charts/chart65.xml"/><Relationship Id="rId27" Type="http://schemas.openxmlformats.org/officeDocument/2006/relationships/chart" Target="../charts/chart7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3.xml"/><Relationship Id="rId1" Type="http://schemas.openxmlformats.org/officeDocument/2006/relationships/chart" Target="../charts/chart72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6.xml"/><Relationship Id="rId2" Type="http://schemas.openxmlformats.org/officeDocument/2006/relationships/chart" Target="../charts/chart75.xml"/><Relationship Id="rId1" Type="http://schemas.openxmlformats.org/officeDocument/2006/relationships/chart" Target="../charts/chart74.xml"/><Relationship Id="rId4" Type="http://schemas.openxmlformats.org/officeDocument/2006/relationships/chart" Target="../charts/chart7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9.xml"/><Relationship Id="rId1" Type="http://schemas.openxmlformats.org/officeDocument/2006/relationships/chart" Target="../charts/chart7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1.xml"/><Relationship Id="rId1" Type="http://schemas.openxmlformats.org/officeDocument/2006/relationships/chart" Target="../charts/chart8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4.xml"/><Relationship Id="rId7" Type="http://schemas.openxmlformats.org/officeDocument/2006/relationships/chart" Target="../charts/chart88.xml"/><Relationship Id="rId2" Type="http://schemas.openxmlformats.org/officeDocument/2006/relationships/chart" Target="../charts/chart83.xml"/><Relationship Id="rId1" Type="http://schemas.openxmlformats.org/officeDocument/2006/relationships/chart" Target="../charts/chart82.xml"/><Relationship Id="rId6" Type="http://schemas.openxmlformats.org/officeDocument/2006/relationships/chart" Target="../charts/chart87.xml"/><Relationship Id="rId5" Type="http://schemas.openxmlformats.org/officeDocument/2006/relationships/chart" Target="../charts/chart86.xml"/><Relationship Id="rId4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28</xdr:col>
      <xdr:colOff>715017</xdr:colOff>
      <xdr:row>112</xdr:row>
      <xdr:rowOff>108184</xdr:rowOff>
    </xdr:from>
    <xdr:to>
      <xdr:col>40</xdr:col>
      <xdr:colOff>530615</xdr:colOff>
      <xdr:row>153</xdr:row>
      <xdr:rowOff>121791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0</xdr:colOff>
      <xdr:row>161</xdr:row>
      <xdr:rowOff>0</xdr:rowOff>
    </xdr:from>
    <xdr:to>
      <xdr:col>27</xdr:col>
      <xdr:colOff>363285</xdr:colOff>
      <xdr:row>202</xdr:row>
      <xdr:rowOff>13607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FBF08F59-B295-4140-9A1C-AAD998462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0</xdr:colOff>
      <xdr:row>162</xdr:row>
      <xdr:rowOff>0</xdr:rowOff>
    </xdr:from>
    <xdr:to>
      <xdr:col>41</xdr:col>
      <xdr:colOff>184691</xdr:colOff>
      <xdr:row>203</xdr:row>
      <xdr:rowOff>13607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E9144986-4C1F-4E6E-AF21-6F9662C66C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71437</xdr:colOff>
      <xdr:row>14</xdr:row>
      <xdr:rowOff>2</xdr:rowOff>
    </xdr:from>
    <xdr:to>
      <xdr:col>41</xdr:col>
      <xdr:colOff>47624</xdr:colOff>
      <xdr:row>34</xdr:row>
      <xdr:rowOff>171791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41</xdr:col>
      <xdr:colOff>535780</xdr:colOff>
      <xdr:row>14</xdr:row>
      <xdr:rowOff>35719</xdr:rowOff>
    </xdr:from>
    <xdr:to>
      <xdr:col>52</xdr:col>
      <xdr:colOff>571499</xdr:colOff>
      <xdr:row>35</xdr:row>
      <xdr:rowOff>17008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202405</xdr:colOff>
      <xdr:row>1</xdr:row>
      <xdr:rowOff>11908</xdr:rowOff>
    </xdr:from>
    <xdr:to>
      <xdr:col>41</xdr:col>
      <xdr:colOff>202404</xdr:colOff>
      <xdr:row>21</xdr:row>
      <xdr:rowOff>183697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202406</xdr:colOff>
      <xdr:row>22</xdr:row>
      <xdr:rowOff>35719</xdr:rowOff>
    </xdr:from>
    <xdr:to>
      <xdr:col>41</xdr:col>
      <xdr:colOff>190499</xdr:colOff>
      <xdr:row>43</xdr:row>
      <xdr:rowOff>17008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119</xdr:row>
      <xdr:rowOff>0</xdr:rowOff>
    </xdr:from>
    <xdr:to>
      <xdr:col>31</xdr:col>
      <xdr:colOff>363285</xdr:colOff>
      <xdr:row>160</xdr:row>
      <xdr:rowOff>13607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149680</xdr:colOff>
      <xdr:row>66</xdr:row>
      <xdr:rowOff>0</xdr:rowOff>
    </xdr:from>
    <xdr:to>
      <xdr:col>36</xdr:col>
      <xdr:colOff>466725</xdr:colOff>
      <xdr:row>86</xdr:row>
      <xdr:rowOff>169820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0</xdr:colOff>
      <xdr:row>66</xdr:row>
      <xdr:rowOff>0</xdr:rowOff>
    </xdr:from>
    <xdr:to>
      <xdr:col>28</xdr:col>
      <xdr:colOff>1288595</xdr:colOff>
      <xdr:row>86</xdr:row>
      <xdr:rowOff>169820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525460</xdr:colOff>
      <xdr:row>0</xdr:row>
      <xdr:rowOff>50799</xdr:rowOff>
    </xdr:from>
    <xdr:to>
      <xdr:col>39</xdr:col>
      <xdr:colOff>406399</xdr:colOff>
      <xdr:row>32</xdr:row>
      <xdr:rowOff>184150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495300</xdr:colOff>
      <xdr:row>0</xdr:row>
      <xdr:rowOff>0</xdr:rowOff>
    </xdr:from>
    <xdr:to>
      <xdr:col>28</xdr:col>
      <xdr:colOff>382589</xdr:colOff>
      <xdr:row>32</xdr:row>
      <xdr:rowOff>133351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238125</xdr:colOff>
      <xdr:row>35</xdr:row>
      <xdr:rowOff>111125</xdr:rowOff>
    </xdr:from>
    <xdr:to>
      <xdr:col>28</xdr:col>
      <xdr:colOff>125414</xdr:colOff>
      <xdr:row>67</xdr:row>
      <xdr:rowOff>53976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28</xdr:col>
      <xdr:colOff>523875</xdr:colOff>
      <xdr:row>35</xdr:row>
      <xdr:rowOff>95250</xdr:rowOff>
    </xdr:from>
    <xdr:to>
      <xdr:col>39</xdr:col>
      <xdr:colOff>411164</xdr:colOff>
      <xdr:row>67</xdr:row>
      <xdr:rowOff>38101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22</xdr:col>
      <xdr:colOff>396875</xdr:colOff>
      <xdr:row>69</xdr:row>
      <xdr:rowOff>63500</xdr:rowOff>
    </xdr:from>
    <xdr:to>
      <xdr:col>33</xdr:col>
      <xdr:colOff>284164</xdr:colOff>
      <xdr:row>102</xdr:row>
      <xdr:rowOff>6351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0</xdr:colOff>
      <xdr:row>105</xdr:row>
      <xdr:rowOff>0</xdr:rowOff>
    </xdr:from>
    <xdr:to>
      <xdr:col>28</xdr:col>
      <xdr:colOff>95250</xdr:colOff>
      <xdr:row>129</xdr:row>
      <xdr:rowOff>53975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329711</xdr:colOff>
      <xdr:row>105</xdr:row>
      <xdr:rowOff>0</xdr:rowOff>
    </xdr:from>
    <xdr:to>
      <xdr:col>18</xdr:col>
      <xdr:colOff>424961</xdr:colOff>
      <xdr:row>129</xdr:row>
      <xdr:rowOff>53975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278424</xdr:colOff>
      <xdr:row>130</xdr:row>
      <xdr:rowOff>0</xdr:rowOff>
    </xdr:from>
    <xdr:to>
      <xdr:col>27</xdr:col>
      <xdr:colOff>373673</xdr:colOff>
      <xdr:row>154</xdr:row>
      <xdr:rowOff>53975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130</xdr:row>
      <xdr:rowOff>0</xdr:rowOff>
    </xdr:from>
    <xdr:to>
      <xdr:col>18</xdr:col>
      <xdr:colOff>95250</xdr:colOff>
      <xdr:row>154</xdr:row>
      <xdr:rowOff>53975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42</xdr:col>
      <xdr:colOff>0</xdr:colOff>
      <xdr:row>0</xdr:row>
      <xdr:rowOff>0</xdr:rowOff>
    </xdr:from>
    <xdr:to>
      <xdr:col>52</xdr:col>
      <xdr:colOff>494508</xdr:colOff>
      <xdr:row>32</xdr:row>
      <xdr:rowOff>133351</xdr:rowOff>
    </xdr:to>
    <xdr:grpSp>
      <xdr:nvGrpSpPr>
        <xdr:cNvPr id="33" name="Group 32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GrpSpPr/>
      </xdr:nvGrpSpPr>
      <xdr:grpSpPr>
        <a:xfrm>
          <a:off x="25503188" y="0"/>
          <a:ext cx="6566695" cy="6229351"/>
          <a:chOff x="25503188" y="0"/>
          <a:chExt cx="6566695" cy="6229351"/>
        </a:xfrm>
      </xdr:grpSpPr>
      <xdr:graphicFrame macro="">
        <xdr:nvGraphicFramePr>
          <xdr:cNvPr id="17" name="Chart 16">
            <a:extLst>
              <a:ext uri="{FF2B5EF4-FFF2-40B4-BE49-F238E27FC236}">
                <a16:creationId xmlns:a16="http://schemas.microsoft.com/office/drawing/2014/main" id="{00000000-0008-0000-0D00-000011000000}"/>
              </a:ext>
            </a:extLst>
          </xdr:cNvPr>
          <xdr:cNvGraphicFramePr>
            <a:graphicFrameLocks/>
          </xdr:cNvGraphicFramePr>
        </xdr:nvGraphicFramePr>
        <xdr:xfrm>
          <a:off x="25503188" y="0"/>
          <a:ext cx="6566695" cy="6229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0"/>
          </a:graphicData>
        </a:graphic>
      </xdr:graphicFrame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D00-000012000000}"/>
              </a:ext>
            </a:extLst>
          </xdr:cNvPr>
          <xdr:cNvSpPr txBox="1"/>
        </xdr:nvSpPr>
        <xdr:spPr>
          <a:xfrm>
            <a:off x="30301406" y="4429125"/>
            <a:ext cx="138108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ICE-CIDI-Diesel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D00-000013000000}"/>
              </a:ext>
            </a:extLst>
          </xdr:cNvPr>
          <xdr:cNvSpPr txBox="1"/>
        </xdr:nvSpPr>
        <xdr:spPr>
          <a:xfrm>
            <a:off x="29977556" y="4819651"/>
            <a:ext cx="176471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HEV-FPEG-gasoline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D00-000014000000}"/>
              </a:ext>
            </a:extLst>
          </xdr:cNvPr>
          <xdr:cNvSpPr txBox="1"/>
        </xdr:nvSpPr>
        <xdr:spPr>
          <a:xfrm>
            <a:off x="30427611" y="3817144"/>
            <a:ext cx="1315617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HEV-FPEG-H2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D00-000015000000}"/>
              </a:ext>
            </a:extLst>
          </xdr:cNvPr>
          <xdr:cNvSpPr txBox="1"/>
        </xdr:nvSpPr>
        <xdr:spPr>
          <a:xfrm>
            <a:off x="28546425" y="3924300"/>
            <a:ext cx="154965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HEV-ICE-gasoline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D00-000016000000}"/>
              </a:ext>
            </a:extLst>
          </xdr:cNvPr>
          <xdr:cNvSpPr txBox="1"/>
        </xdr:nvSpPr>
        <xdr:spPr>
          <a:xfrm>
            <a:off x="27686793" y="2540794"/>
            <a:ext cx="1081706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HEV-FC-H2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id="{00000000-0008-0000-0D00-000017000000}"/>
              </a:ext>
            </a:extLst>
          </xdr:cNvPr>
          <xdr:cNvSpPr txBox="1"/>
        </xdr:nvSpPr>
        <xdr:spPr>
          <a:xfrm>
            <a:off x="30496667" y="2040732"/>
            <a:ext cx="1193981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HEV-CIDI-H2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D00-000018000000}"/>
              </a:ext>
            </a:extLst>
          </xdr:cNvPr>
          <xdr:cNvSpPr txBox="1"/>
        </xdr:nvSpPr>
        <xdr:spPr>
          <a:xfrm>
            <a:off x="30851474" y="2824163"/>
            <a:ext cx="85773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2"/>
                </a:solidFill>
                <a:latin typeface="Arial Narrow" panose="020B0606020202030204" pitchFamily="34" charset="0"/>
              </a:rPr>
              <a:t>BEV-grid</a:t>
            </a:r>
          </a:p>
        </xdr:txBody>
      </xdr:sp>
    </xdr:grpSp>
    <xdr:clientData/>
  </xdr:twoCellAnchor>
  <xdr:twoCellAnchor>
    <xdr:from>
      <xdr:col>53</xdr:col>
      <xdr:colOff>30160</xdr:colOff>
      <xdr:row>0</xdr:row>
      <xdr:rowOff>50799</xdr:rowOff>
    </xdr:from>
    <xdr:to>
      <xdr:col>63</xdr:col>
      <xdr:colOff>518318</xdr:colOff>
      <xdr:row>32</xdr:row>
      <xdr:rowOff>184150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GrpSpPr/>
      </xdr:nvGrpSpPr>
      <xdr:grpSpPr>
        <a:xfrm>
          <a:off x="32212754" y="50799"/>
          <a:ext cx="6560345" cy="6229351"/>
          <a:chOff x="32212754" y="50799"/>
          <a:chExt cx="6560345" cy="6229351"/>
        </a:xfrm>
      </xdr:grpSpPr>
      <xdr:graphicFrame macro="">
        <xdr:nvGraphicFramePr>
          <xdr:cNvPr id="16" name="Chart 15">
            <a:extLst>
              <a:ext uri="{FF2B5EF4-FFF2-40B4-BE49-F238E27FC236}">
                <a16:creationId xmlns:a16="http://schemas.microsoft.com/office/drawing/2014/main" id="{00000000-0008-0000-0D00-000010000000}"/>
              </a:ext>
            </a:extLst>
          </xdr:cNvPr>
          <xdr:cNvGraphicFramePr>
            <a:graphicFrameLocks/>
          </xdr:cNvGraphicFramePr>
        </xdr:nvGraphicFramePr>
        <xdr:xfrm>
          <a:off x="32212754" y="50799"/>
          <a:ext cx="6560345" cy="6229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1"/>
          </a:graphicData>
        </a:graphic>
      </xdr:graphicFrame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D00-000019000000}"/>
              </a:ext>
            </a:extLst>
          </xdr:cNvPr>
          <xdr:cNvSpPr txBox="1"/>
        </xdr:nvSpPr>
        <xdr:spPr>
          <a:xfrm>
            <a:off x="37528499" y="2274095"/>
            <a:ext cx="85773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2"/>
                </a:solidFill>
                <a:latin typeface="Arial Narrow" panose="020B0606020202030204" pitchFamily="34" charset="0"/>
              </a:rPr>
              <a:t>BEV-grid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D00-00001A000000}"/>
              </a:ext>
            </a:extLst>
          </xdr:cNvPr>
          <xdr:cNvSpPr txBox="1"/>
        </xdr:nvSpPr>
        <xdr:spPr>
          <a:xfrm>
            <a:off x="37209411" y="3324226"/>
            <a:ext cx="1193981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HEV-CIDI-H2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D00-00001B000000}"/>
              </a:ext>
            </a:extLst>
          </xdr:cNvPr>
          <xdr:cNvSpPr txBox="1"/>
        </xdr:nvSpPr>
        <xdr:spPr>
          <a:xfrm>
            <a:off x="33199387" y="1052514"/>
            <a:ext cx="154965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HEV-ICE-gasoline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D00-00001C000000}"/>
              </a:ext>
            </a:extLst>
          </xdr:cNvPr>
          <xdr:cNvSpPr txBox="1"/>
        </xdr:nvSpPr>
        <xdr:spPr>
          <a:xfrm>
            <a:off x="37140355" y="3802857"/>
            <a:ext cx="1315617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HEV-FPEG-H2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D00-00001D000000}"/>
              </a:ext>
            </a:extLst>
          </xdr:cNvPr>
          <xdr:cNvSpPr txBox="1"/>
        </xdr:nvSpPr>
        <xdr:spPr>
          <a:xfrm>
            <a:off x="35875911" y="3574257"/>
            <a:ext cx="1081706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HEV-FC-H2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D00-00001F000000}"/>
              </a:ext>
            </a:extLst>
          </xdr:cNvPr>
          <xdr:cNvSpPr txBox="1"/>
        </xdr:nvSpPr>
        <xdr:spPr>
          <a:xfrm>
            <a:off x="34263805" y="4319589"/>
            <a:ext cx="138108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ICE-CIDI-Diesel</a:t>
            </a:r>
          </a:p>
        </xdr:txBody>
      </xdr:sp>
      <xdr:sp macro="" textlink="">
        <xdr:nvSpPr>
          <xdr:cNvPr id="32" name="TextBox 31">
            <a:extLst>
              <a:ext uri="{FF2B5EF4-FFF2-40B4-BE49-F238E27FC236}">
                <a16:creationId xmlns:a16="http://schemas.microsoft.com/office/drawing/2014/main" id="{00000000-0008-0000-0D00-000020000000}"/>
              </a:ext>
            </a:extLst>
          </xdr:cNvPr>
          <xdr:cNvSpPr txBox="1"/>
        </xdr:nvSpPr>
        <xdr:spPr>
          <a:xfrm>
            <a:off x="33725643" y="3567114"/>
            <a:ext cx="176471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HEV-FPEG-gasoline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39</xdr:col>
      <xdr:colOff>262580</xdr:colOff>
      <xdr:row>93</xdr:row>
      <xdr:rowOff>72465</xdr:rowOff>
    </xdr:from>
    <xdr:to>
      <xdr:col>51</xdr:col>
      <xdr:colOff>447271</xdr:colOff>
      <xdr:row>134</xdr:row>
      <xdr:rowOff>86072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0</xdr:colOff>
      <xdr:row>102</xdr:row>
      <xdr:rowOff>0</xdr:rowOff>
    </xdr:from>
    <xdr:to>
      <xdr:col>28</xdr:col>
      <xdr:colOff>935490</xdr:colOff>
      <xdr:row>137</xdr:row>
      <xdr:rowOff>27214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122464</xdr:colOff>
      <xdr:row>102</xdr:row>
      <xdr:rowOff>13606</xdr:rowOff>
    </xdr:from>
    <xdr:to>
      <xdr:col>41</xdr:col>
      <xdr:colOff>231321</xdr:colOff>
      <xdr:row>137</xdr:row>
      <xdr:rowOff>40820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10</xdr:col>
      <xdr:colOff>11906</xdr:colOff>
      <xdr:row>135</xdr:row>
      <xdr:rowOff>95250</xdr:rowOff>
    </xdr:from>
    <xdr:to>
      <xdr:col>18</xdr:col>
      <xdr:colOff>601266</xdr:colOff>
      <xdr:row>157</xdr:row>
      <xdr:rowOff>44053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8245D394-69B2-4379-AC23-98F0CD824B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24455</xdr:colOff>
      <xdr:row>77</xdr:row>
      <xdr:rowOff>143902</xdr:rowOff>
    </xdr:from>
    <xdr:to>
      <xdr:col>27</xdr:col>
      <xdr:colOff>387740</xdr:colOff>
      <xdr:row>118</xdr:row>
      <xdr:rowOff>157509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</xdr:row>
      <xdr:rowOff>0</xdr:rowOff>
    </xdr:from>
    <xdr:to>
      <xdr:col>25</xdr:col>
      <xdr:colOff>126110</xdr:colOff>
      <xdr:row>36</xdr:row>
      <xdr:rowOff>154813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14</xdr:col>
      <xdr:colOff>453279</xdr:colOff>
      <xdr:row>4</xdr:row>
      <xdr:rowOff>124532</xdr:rowOff>
    </xdr:from>
    <xdr:ext cx="357214" cy="161569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SpPr txBox="1"/>
      </xdr:nvSpPr>
      <xdr:spPr>
        <a:xfrm rot="16200000">
          <a:off x="9177586" y="1515775"/>
          <a:ext cx="1615699" cy="357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>
              <a:solidFill>
                <a:schemeClr val="bg2">
                  <a:lumMod val="90000"/>
                </a:schemeClr>
              </a:solidFill>
              <a:latin typeface="Arial Narrow" panose="020B0606020202030204" pitchFamily="34" charset="0"/>
            </a:rPr>
            <a:t>More lightweight </a:t>
          </a:r>
        </a:p>
      </xdr:txBody>
    </xdr:sp>
    <xdr:clientData/>
  </xdr:oneCellAnchor>
  <xdr:oneCellAnchor>
    <xdr:from>
      <xdr:col>21</xdr:col>
      <xdr:colOff>452685</xdr:colOff>
      <xdr:row>29</xdr:row>
      <xdr:rowOff>125125</xdr:rowOff>
    </xdr:from>
    <xdr:ext cx="1384161" cy="357214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SpPr txBox="1"/>
      </xdr:nvSpPr>
      <xdr:spPr>
        <a:xfrm>
          <a:off x="14073435" y="5649625"/>
          <a:ext cx="1384161" cy="3572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GB" sz="1800">
              <a:solidFill>
                <a:schemeClr val="bg2">
                  <a:lumMod val="90000"/>
                </a:schemeClr>
              </a:solidFill>
              <a:latin typeface="Arial Narrow" panose="020B0606020202030204" pitchFamily="34" charset="0"/>
            </a:rPr>
            <a:t>More compact</a:t>
          </a:r>
        </a:p>
      </xdr:txBody>
    </xdr:sp>
    <xdr:clientData/>
  </xdr:oneCellAnchor>
  <xdr:twoCellAnchor>
    <xdr:from>
      <xdr:col>23</xdr:col>
      <xdr:colOff>570021</xdr:colOff>
      <xdr:row>30</xdr:row>
      <xdr:rowOff>122757</xdr:rowOff>
    </xdr:from>
    <xdr:to>
      <xdr:col>24</xdr:col>
      <xdr:colOff>352425</xdr:colOff>
      <xdr:row>30</xdr:row>
      <xdr:rowOff>123826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CxnSpPr/>
      </xdr:nvCxnSpPr>
      <xdr:spPr>
        <a:xfrm>
          <a:off x="15409971" y="5837757"/>
          <a:ext cx="392004" cy="1069"/>
        </a:xfrm>
        <a:prstGeom prst="straightConnector1">
          <a:avLst/>
        </a:prstGeom>
        <a:ln w="38100">
          <a:solidFill>
            <a:schemeClr val="accent3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36621</xdr:colOff>
      <xdr:row>3</xdr:row>
      <xdr:rowOff>19050</xdr:rowOff>
    </xdr:from>
    <xdr:to>
      <xdr:col>15</xdr:col>
      <xdr:colOff>38100</xdr:colOff>
      <xdr:row>5</xdr:row>
      <xdr:rowOff>37032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CxnSpPr/>
      </xdr:nvCxnSpPr>
      <xdr:spPr>
        <a:xfrm flipV="1">
          <a:off x="9999771" y="590550"/>
          <a:ext cx="1479" cy="398982"/>
        </a:xfrm>
        <a:prstGeom prst="straightConnector1">
          <a:avLst/>
        </a:prstGeom>
        <a:ln w="38100">
          <a:solidFill>
            <a:schemeClr val="accent3">
              <a:lumMod val="40000"/>
              <a:lumOff val="6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163287</xdr:colOff>
      <xdr:row>0</xdr:row>
      <xdr:rowOff>104774</xdr:rowOff>
    </xdr:from>
    <xdr:to>
      <xdr:col>25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176894</xdr:colOff>
      <xdr:row>22</xdr:row>
      <xdr:rowOff>54426</xdr:rowOff>
    </xdr:from>
    <xdr:to>
      <xdr:col>25</xdr:col>
      <xdr:colOff>162429</xdr:colOff>
      <xdr:row>43</xdr:row>
      <xdr:rowOff>88176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25</xdr:col>
      <xdr:colOff>299358</xdr:colOff>
      <xdr:row>0</xdr:row>
      <xdr:rowOff>122465</xdr:rowOff>
    </xdr:from>
    <xdr:to>
      <xdr:col>32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312964</xdr:colOff>
      <xdr:row>22</xdr:row>
      <xdr:rowOff>68033</xdr:rowOff>
    </xdr:from>
    <xdr:to>
      <xdr:col>32</xdr:col>
      <xdr:colOff>352929</xdr:colOff>
      <xdr:row>43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19</xdr:col>
      <xdr:colOff>163284</xdr:colOff>
      <xdr:row>44</xdr:row>
      <xdr:rowOff>54430</xdr:rowOff>
    </xdr:from>
    <xdr:to>
      <xdr:col>25</xdr:col>
      <xdr:colOff>148819</xdr:colOff>
      <xdr:row>65</xdr:row>
      <xdr:rowOff>129001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312964</xdr:colOff>
      <xdr:row>44</xdr:row>
      <xdr:rowOff>54428</xdr:rowOff>
    </xdr:from>
    <xdr:to>
      <xdr:col>32</xdr:col>
      <xdr:colOff>352929</xdr:colOff>
      <xdr:row>65</xdr:row>
      <xdr:rowOff>33748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163286</xdr:colOff>
      <xdr:row>66</xdr:row>
      <xdr:rowOff>40822</xdr:rowOff>
    </xdr:from>
    <xdr:to>
      <xdr:col>29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29</xdr:col>
      <xdr:colOff>285750</xdr:colOff>
      <xdr:row>66</xdr:row>
      <xdr:rowOff>54428</xdr:rowOff>
    </xdr:from>
    <xdr:to>
      <xdr:col>41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39</xdr:col>
      <xdr:colOff>262580</xdr:colOff>
      <xdr:row>93</xdr:row>
      <xdr:rowOff>72465</xdr:rowOff>
    </xdr:from>
    <xdr:to>
      <xdr:col>51</xdr:col>
      <xdr:colOff>447271</xdr:colOff>
      <xdr:row>134</xdr:row>
      <xdr:rowOff>86072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119</xdr:row>
      <xdr:rowOff>0</xdr:rowOff>
    </xdr:from>
    <xdr:to>
      <xdr:col>27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19</xdr:col>
      <xdr:colOff>0</xdr:colOff>
      <xdr:row>102</xdr:row>
      <xdr:rowOff>0</xdr:rowOff>
    </xdr:from>
    <xdr:to>
      <xdr:col>28</xdr:col>
      <xdr:colOff>935490</xdr:colOff>
      <xdr:row>137</xdr:row>
      <xdr:rowOff>27214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29</xdr:col>
      <xdr:colOff>122464</xdr:colOff>
      <xdr:row>102</xdr:row>
      <xdr:rowOff>13606</xdr:rowOff>
    </xdr:from>
    <xdr:to>
      <xdr:col>41</xdr:col>
      <xdr:colOff>231321</xdr:colOff>
      <xdr:row>137</xdr:row>
      <xdr:rowOff>40820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163287</xdr:colOff>
      <xdr:row>0</xdr:row>
      <xdr:rowOff>104774</xdr:rowOff>
    </xdr:from>
    <xdr:to>
      <xdr:col>8</xdr:col>
      <xdr:colOff>148822</xdr:colOff>
      <xdr:row>21</xdr:row>
      <xdr:rowOff>138524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481694</xdr:colOff>
      <xdr:row>0</xdr:row>
      <xdr:rowOff>149676</xdr:rowOff>
    </xdr:from>
    <xdr:to>
      <xdr:col>31</xdr:col>
      <xdr:colOff>276729</xdr:colOff>
      <xdr:row>21</xdr:row>
      <xdr:rowOff>183426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299358</xdr:colOff>
      <xdr:row>0</xdr:row>
      <xdr:rowOff>122465</xdr:rowOff>
    </xdr:from>
    <xdr:to>
      <xdr:col>15</xdr:col>
      <xdr:colOff>339323</xdr:colOff>
      <xdr:row>21</xdr:row>
      <xdr:rowOff>156215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489858</xdr:colOff>
      <xdr:row>0</xdr:row>
      <xdr:rowOff>149679</xdr:rowOff>
    </xdr:from>
    <xdr:to>
      <xdr:col>23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293914</xdr:colOff>
      <xdr:row>31</xdr:row>
      <xdr:rowOff>68036</xdr:rowOff>
    </xdr:from>
    <xdr:to>
      <xdr:col>15</xdr:col>
      <xdr:colOff>322992</xdr:colOff>
      <xdr:row>52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141514</xdr:colOff>
      <xdr:row>31</xdr:row>
      <xdr:rowOff>68033</xdr:rowOff>
    </xdr:from>
    <xdr:to>
      <xdr:col>8</xdr:col>
      <xdr:colOff>124329</xdr:colOff>
      <xdr:row>52</xdr:row>
      <xdr:rowOff>101783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506184</xdr:colOff>
      <xdr:row>31</xdr:row>
      <xdr:rowOff>73480</xdr:rowOff>
    </xdr:from>
    <xdr:to>
      <xdr:col>23</xdr:col>
      <xdr:colOff>301219</xdr:colOff>
      <xdr:row>52</xdr:row>
      <xdr:rowOff>148051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560614</xdr:colOff>
      <xdr:row>31</xdr:row>
      <xdr:rowOff>92528</xdr:rowOff>
    </xdr:from>
    <xdr:to>
      <xdr:col>31</xdr:col>
      <xdr:colOff>352929</xdr:colOff>
      <xdr:row>52</xdr:row>
      <xdr:rowOff>71848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163286</xdr:colOff>
      <xdr:row>66</xdr:row>
      <xdr:rowOff>40822</xdr:rowOff>
    </xdr:from>
    <xdr:to>
      <xdr:col>12</xdr:col>
      <xdr:colOff>122464</xdr:colOff>
      <xdr:row>101</xdr:row>
      <xdr:rowOff>68036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12</xdr:col>
      <xdr:colOff>285750</xdr:colOff>
      <xdr:row>66</xdr:row>
      <xdr:rowOff>54428</xdr:rowOff>
    </xdr:from>
    <xdr:to>
      <xdr:col>24</xdr:col>
      <xdr:colOff>394607</xdr:colOff>
      <xdr:row>101</xdr:row>
      <xdr:rowOff>81642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12</xdr:col>
      <xdr:colOff>253055</xdr:colOff>
      <xdr:row>108</xdr:row>
      <xdr:rowOff>10552</xdr:rowOff>
    </xdr:from>
    <xdr:to>
      <xdr:col>24</xdr:col>
      <xdr:colOff>425840</xdr:colOff>
      <xdr:row>149</xdr:row>
      <xdr:rowOff>24159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19050</xdr:colOff>
      <xdr:row>108</xdr:row>
      <xdr:rowOff>95250</xdr:rowOff>
    </xdr:from>
    <xdr:to>
      <xdr:col>12</xdr:col>
      <xdr:colOff>20385</xdr:colOff>
      <xdr:row>149</xdr:row>
      <xdr:rowOff>108857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</xdr:col>
      <xdr:colOff>0</xdr:colOff>
      <xdr:row>155</xdr:row>
      <xdr:rowOff>0</xdr:rowOff>
    </xdr:from>
    <xdr:to>
      <xdr:col>11</xdr:col>
      <xdr:colOff>708820</xdr:colOff>
      <xdr:row>187</xdr:row>
      <xdr:rowOff>133351</xdr:rowOff>
    </xdr:to>
    <xdr:grpSp>
      <xdr:nvGrpSpPr>
        <xdr:cNvPr id="14" name="Group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GrpSpPr/>
      </xdr:nvGrpSpPr>
      <xdr:grpSpPr>
        <a:xfrm>
          <a:off x="1809750" y="30114875"/>
          <a:ext cx="6566695" cy="6229351"/>
          <a:chOff x="25503188" y="0"/>
          <a:chExt cx="6566695" cy="6229351"/>
        </a:xfrm>
      </xdr:grpSpPr>
      <xdr:graphicFrame macro="">
        <xdr:nvGraphicFramePr>
          <xdr:cNvPr id="15" name="Chart 14">
            <a:extLst>
              <a:ext uri="{FF2B5EF4-FFF2-40B4-BE49-F238E27FC236}">
                <a16:creationId xmlns:a16="http://schemas.microsoft.com/office/drawing/2014/main" id="{00000000-0008-0000-0300-00000F000000}"/>
              </a:ext>
            </a:extLst>
          </xdr:cNvPr>
          <xdr:cNvGraphicFramePr>
            <a:graphicFrameLocks/>
          </xdr:cNvGraphicFramePr>
        </xdr:nvGraphicFramePr>
        <xdr:xfrm>
          <a:off x="25503188" y="0"/>
          <a:ext cx="6566695" cy="6229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3"/>
          </a:graphicData>
        </a:graphic>
      </xdr:graphicFrame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id="{00000000-0008-0000-0300-000010000000}"/>
              </a:ext>
            </a:extLst>
          </xdr:cNvPr>
          <xdr:cNvSpPr txBox="1"/>
        </xdr:nvSpPr>
        <xdr:spPr>
          <a:xfrm>
            <a:off x="30301406" y="4429125"/>
            <a:ext cx="138108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ICE-CIDI-Diesel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300-000011000000}"/>
              </a:ext>
            </a:extLst>
          </xdr:cNvPr>
          <xdr:cNvSpPr txBox="1"/>
        </xdr:nvSpPr>
        <xdr:spPr>
          <a:xfrm>
            <a:off x="29977556" y="4819651"/>
            <a:ext cx="176471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HEV-FPEG-gasoline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id="{00000000-0008-0000-0300-000012000000}"/>
              </a:ext>
            </a:extLst>
          </xdr:cNvPr>
          <xdr:cNvSpPr txBox="1"/>
        </xdr:nvSpPr>
        <xdr:spPr>
          <a:xfrm>
            <a:off x="30427611" y="3817144"/>
            <a:ext cx="1315617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HEV-FPEG-H2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id="{00000000-0008-0000-0300-000013000000}"/>
              </a:ext>
            </a:extLst>
          </xdr:cNvPr>
          <xdr:cNvSpPr txBox="1"/>
        </xdr:nvSpPr>
        <xdr:spPr>
          <a:xfrm>
            <a:off x="28546425" y="3924300"/>
            <a:ext cx="154965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HEV-ICE-gasoline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 txBox="1"/>
        </xdr:nvSpPr>
        <xdr:spPr>
          <a:xfrm>
            <a:off x="27686793" y="2540794"/>
            <a:ext cx="1081706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HEV-FC-H2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 txBox="1"/>
        </xdr:nvSpPr>
        <xdr:spPr>
          <a:xfrm>
            <a:off x="30496667" y="2040732"/>
            <a:ext cx="1193981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HEV-CIDI-H2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 txBox="1"/>
        </xdr:nvSpPr>
        <xdr:spPr>
          <a:xfrm>
            <a:off x="30851474" y="2824163"/>
            <a:ext cx="85773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2"/>
                </a:solidFill>
                <a:latin typeface="Arial Narrow" panose="020B0606020202030204" pitchFamily="34" charset="0"/>
              </a:rPr>
              <a:t>BEV-grid</a:t>
            </a:r>
          </a:p>
        </xdr:txBody>
      </xdr:sp>
    </xdr:grpSp>
    <xdr:clientData/>
  </xdr:twoCellAnchor>
  <xdr:twoCellAnchor>
    <xdr:from>
      <xdr:col>11</xdr:col>
      <xdr:colOff>851691</xdr:colOff>
      <xdr:row>155</xdr:row>
      <xdr:rowOff>50799</xdr:rowOff>
    </xdr:from>
    <xdr:to>
      <xdr:col>22</xdr:col>
      <xdr:colOff>411161</xdr:colOff>
      <xdr:row>187</xdr:row>
      <xdr:rowOff>184150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GrpSpPr/>
      </xdr:nvGrpSpPr>
      <xdr:grpSpPr>
        <a:xfrm>
          <a:off x="8519316" y="30165674"/>
          <a:ext cx="6560345" cy="6229351"/>
          <a:chOff x="32212754" y="50799"/>
          <a:chExt cx="6560345" cy="6229351"/>
        </a:xfrm>
      </xdr:grpSpPr>
      <xdr:graphicFrame macro="">
        <xdr:nvGraphicFramePr>
          <xdr:cNvPr id="24" name="Chart 23"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GraphicFramePr>
            <a:graphicFrameLocks/>
          </xdr:cNvGraphicFramePr>
        </xdr:nvGraphicFramePr>
        <xdr:xfrm>
          <a:off x="32212754" y="50799"/>
          <a:ext cx="6560345" cy="622935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4"/>
          </a:graphicData>
        </a:graphic>
      </xdr:graphicFrame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 txBox="1"/>
        </xdr:nvSpPr>
        <xdr:spPr>
          <a:xfrm>
            <a:off x="37528499" y="2274095"/>
            <a:ext cx="85773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2"/>
                </a:solidFill>
                <a:latin typeface="Arial Narrow" panose="020B0606020202030204" pitchFamily="34" charset="0"/>
              </a:rPr>
              <a:t>BEV-grid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300-00001A000000}"/>
              </a:ext>
            </a:extLst>
          </xdr:cNvPr>
          <xdr:cNvSpPr txBox="1"/>
        </xdr:nvSpPr>
        <xdr:spPr>
          <a:xfrm>
            <a:off x="37209411" y="3324226"/>
            <a:ext cx="1193981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HEV-CIDI-H2</a:t>
            </a:r>
          </a:p>
        </xdr:txBody>
      </xdr:sp>
      <xdr:sp macro="" textlink="">
        <xdr:nvSpPr>
          <xdr:cNvPr id="27" name="TextBox 26">
            <a:extLst>
              <a:ext uri="{FF2B5EF4-FFF2-40B4-BE49-F238E27FC236}">
                <a16:creationId xmlns:a16="http://schemas.microsoft.com/office/drawing/2014/main" id="{00000000-0008-0000-0300-00001B000000}"/>
              </a:ext>
            </a:extLst>
          </xdr:cNvPr>
          <xdr:cNvSpPr txBox="1"/>
        </xdr:nvSpPr>
        <xdr:spPr>
          <a:xfrm>
            <a:off x="33199387" y="1052514"/>
            <a:ext cx="1549655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HEV-ICE-gasoline</a:t>
            </a:r>
          </a:p>
        </xdr:txBody>
      </xdr:sp>
      <xdr:sp macro="" textlink="">
        <xdr:nvSpPr>
          <xdr:cNvPr id="28" name="TextBox 27">
            <a:extLst>
              <a:ext uri="{FF2B5EF4-FFF2-40B4-BE49-F238E27FC236}">
                <a16:creationId xmlns:a16="http://schemas.microsoft.com/office/drawing/2014/main" id="{00000000-0008-0000-0300-00001C000000}"/>
              </a:ext>
            </a:extLst>
          </xdr:cNvPr>
          <xdr:cNvSpPr txBox="1"/>
        </xdr:nvSpPr>
        <xdr:spPr>
          <a:xfrm>
            <a:off x="37140355" y="3802857"/>
            <a:ext cx="1315617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HEV-FPEG-H2</a:t>
            </a:r>
          </a:p>
        </xdr:txBody>
      </xdr:sp>
      <xdr:sp macro="" textlink="">
        <xdr:nvSpPr>
          <xdr:cNvPr id="29" name="TextBox 28">
            <a:extLst>
              <a:ext uri="{FF2B5EF4-FFF2-40B4-BE49-F238E27FC236}">
                <a16:creationId xmlns:a16="http://schemas.microsoft.com/office/drawing/2014/main" id="{00000000-0008-0000-0300-00001D000000}"/>
              </a:ext>
            </a:extLst>
          </xdr:cNvPr>
          <xdr:cNvSpPr txBox="1"/>
        </xdr:nvSpPr>
        <xdr:spPr>
          <a:xfrm>
            <a:off x="35875911" y="3574257"/>
            <a:ext cx="1081706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solidFill>
                  <a:schemeClr val="accent6"/>
                </a:solidFill>
                <a:latin typeface="Arial Narrow" panose="020B0606020202030204" pitchFamily="34" charset="0"/>
              </a:rPr>
              <a:t>HEV-FC-H2</a:t>
            </a:r>
          </a:p>
        </xdr:txBody>
      </xdr:sp>
      <xdr:sp macro="" textlink="">
        <xdr:nvSpPr>
          <xdr:cNvPr id="30" name="TextBox 29">
            <a:extLst>
              <a:ext uri="{FF2B5EF4-FFF2-40B4-BE49-F238E27FC236}">
                <a16:creationId xmlns:a16="http://schemas.microsoft.com/office/drawing/2014/main" id="{00000000-0008-0000-0300-00001E000000}"/>
              </a:ext>
            </a:extLst>
          </xdr:cNvPr>
          <xdr:cNvSpPr txBox="1"/>
        </xdr:nvSpPr>
        <xdr:spPr>
          <a:xfrm>
            <a:off x="34263805" y="4319589"/>
            <a:ext cx="138108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ICE-CIDI-Diesel</a:t>
            </a:r>
          </a:p>
        </xdr:txBody>
      </xdr:sp>
      <xdr:sp macro="" textlink="">
        <xdr:nvSpPr>
          <xdr:cNvPr id="31" name="TextBox 30">
            <a:extLst>
              <a:ext uri="{FF2B5EF4-FFF2-40B4-BE49-F238E27FC236}">
                <a16:creationId xmlns:a16="http://schemas.microsoft.com/office/drawing/2014/main" id="{00000000-0008-0000-0300-00001F000000}"/>
              </a:ext>
            </a:extLst>
          </xdr:cNvPr>
          <xdr:cNvSpPr txBox="1"/>
        </xdr:nvSpPr>
        <xdr:spPr>
          <a:xfrm>
            <a:off x="33725643" y="3567114"/>
            <a:ext cx="1764714" cy="32771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1600">
                <a:latin typeface="Arial Narrow" panose="020B0606020202030204" pitchFamily="34" charset="0"/>
              </a:rPr>
              <a:t>HEV-FPEG-gasoline</a:t>
            </a:r>
          </a:p>
        </xdr:txBody>
      </xdr:sp>
    </xdr:grpSp>
    <xdr:clientData/>
  </xdr:twoCellAnchor>
  <xdr:twoCellAnchor>
    <xdr:from>
      <xdr:col>4</xdr:col>
      <xdr:colOff>0</xdr:colOff>
      <xdr:row>190</xdr:row>
      <xdr:rowOff>0</xdr:rowOff>
    </xdr:from>
    <xdr:to>
      <xdr:col>11</xdr:col>
      <xdr:colOff>305592</xdr:colOff>
      <xdr:row>214</xdr:row>
      <xdr:rowOff>53975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12</xdr:col>
      <xdr:colOff>0</xdr:colOff>
      <xdr:row>190</xdr:row>
      <xdr:rowOff>0</xdr:rowOff>
    </xdr:from>
    <xdr:to>
      <xdr:col>21</xdr:col>
      <xdr:colOff>130969</xdr:colOff>
      <xdr:row>214</xdr:row>
      <xdr:rowOff>53975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4</xdr:col>
      <xdr:colOff>0</xdr:colOff>
      <xdr:row>215</xdr:row>
      <xdr:rowOff>0</xdr:rowOff>
    </xdr:from>
    <xdr:to>
      <xdr:col>21</xdr:col>
      <xdr:colOff>63500</xdr:colOff>
      <xdr:row>240</xdr:row>
      <xdr:rowOff>95250</xdr:rowOff>
    </xdr:to>
    <xdr:graphicFrame macro="">
      <xdr:nvGraphicFramePr>
        <xdr:cNvPr id="34" name="Chart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4</xdr:col>
      <xdr:colOff>0</xdr:colOff>
      <xdr:row>242</xdr:row>
      <xdr:rowOff>0</xdr:rowOff>
    </xdr:from>
    <xdr:to>
      <xdr:col>10</xdr:col>
      <xdr:colOff>13316</xdr:colOff>
      <xdr:row>263</xdr:row>
      <xdr:rowOff>33750</xdr:rowOff>
    </xdr:to>
    <xdr:graphicFrame macro="">
      <xdr:nvGraphicFramePr>
        <xdr:cNvPr id="35" name="Chart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11</xdr:col>
      <xdr:colOff>190955</xdr:colOff>
      <xdr:row>264</xdr:row>
      <xdr:rowOff>0</xdr:rowOff>
    </xdr:from>
    <xdr:to>
      <xdr:col>18</xdr:col>
      <xdr:colOff>549275</xdr:colOff>
      <xdr:row>284</xdr:row>
      <xdr:rowOff>169820</xdr:rowOff>
    </xdr:to>
    <xdr:graphicFrame macro="">
      <xdr:nvGraphicFramePr>
        <xdr:cNvPr id="36" name="Chart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4</xdr:col>
      <xdr:colOff>0</xdr:colOff>
      <xdr:row>264</xdr:row>
      <xdr:rowOff>0</xdr:rowOff>
    </xdr:from>
    <xdr:to>
      <xdr:col>10</xdr:col>
      <xdr:colOff>294820</xdr:colOff>
      <xdr:row>284</xdr:row>
      <xdr:rowOff>169820</xdr:rowOff>
    </xdr:to>
    <xdr:graphicFrame macro="">
      <xdr:nvGraphicFramePr>
        <xdr:cNvPr id="37" name="Chart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4</xdr:col>
      <xdr:colOff>0</xdr:colOff>
      <xdr:row>286</xdr:row>
      <xdr:rowOff>0</xdr:rowOff>
    </xdr:from>
    <xdr:to>
      <xdr:col>13</xdr:col>
      <xdr:colOff>281781</xdr:colOff>
      <xdr:row>306</xdr:row>
      <xdr:rowOff>171789</xdr:rowOff>
    </xdr:to>
    <xdr:graphicFrame macro="">
      <xdr:nvGraphicFramePr>
        <xdr:cNvPr id="38" name="Chart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13</xdr:col>
      <xdr:colOff>587376</xdr:colOff>
      <xdr:row>286</xdr:row>
      <xdr:rowOff>39686</xdr:rowOff>
    </xdr:from>
    <xdr:to>
      <xdr:col>25</xdr:col>
      <xdr:colOff>444501</xdr:colOff>
      <xdr:row>307</xdr:row>
      <xdr:rowOff>20975</xdr:rowOff>
    </xdr:to>
    <xdr:graphicFrame macro="">
      <xdr:nvGraphicFramePr>
        <xdr:cNvPr id="39" name="Chart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4</xdr:col>
      <xdr:colOff>0</xdr:colOff>
      <xdr:row>308</xdr:row>
      <xdr:rowOff>0</xdr:rowOff>
    </xdr:from>
    <xdr:to>
      <xdr:col>13</xdr:col>
      <xdr:colOff>257969</xdr:colOff>
      <xdr:row>328</xdr:row>
      <xdr:rowOff>171789</xdr:rowOff>
    </xdr:to>
    <xdr:graphicFrame macro="">
      <xdr:nvGraphicFramePr>
        <xdr:cNvPr id="40" name="Chart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14</xdr:col>
      <xdr:colOff>142875</xdr:colOff>
      <xdr:row>308</xdr:row>
      <xdr:rowOff>35717</xdr:rowOff>
    </xdr:from>
    <xdr:to>
      <xdr:col>25</xdr:col>
      <xdr:colOff>591344</xdr:colOff>
      <xdr:row>329</xdr:row>
      <xdr:rowOff>17006</xdr:rowOff>
    </xdr:to>
    <xdr:graphicFrame macro="">
      <xdr:nvGraphicFramePr>
        <xdr:cNvPr id="41" name="Chart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4</xdr:col>
      <xdr:colOff>0</xdr:colOff>
      <xdr:row>330</xdr:row>
      <xdr:rowOff>2</xdr:rowOff>
    </xdr:from>
    <xdr:to>
      <xdr:col>10</xdr:col>
      <xdr:colOff>12615</xdr:colOff>
      <xdr:row>350</xdr:row>
      <xdr:rowOff>171791</xdr:rowOff>
    </xdr:to>
    <xdr:graphicFrame macro="">
      <xdr:nvGraphicFramePr>
        <xdr:cNvPr id="42" name="Chart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11</xdr:col>
      <xdr:colOff>617257</xdr:colOff>
      <xdr:row>330</xdr:row>
      <xdr:rowOff>0</xdr:rowOff>
    </xdr:from>
    <xdr:to>
      <xdr:col>19</xdr:col>
      <xdr:colOff>88722</xdr:colOff>
      <xdr:row>350</xdr:row>
      <xdr:rowOff>171789</xdr:rowOff>
    </xdr:to>
    <xdr:graphicFrame macro="">
      <xdr:nvGraphicFramePr>
        <xdr:cNvPr id="43" name="Chart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4</xdr:col>
      <xdr:colOff>0</xdr:colOff>
      <xdr:row>352</xdr:row>
      <xdr:rowOff>11208</xdr:rowOff>
    </xdr:from>
    <xdr:to>
      <xdr:col>10</xdr:col>
      <xdr:colOff>12615</xdr:colOff>
      <xdr:row>372</xdr:row>
      <xdr:rowOff>182997</xdr:rowOff>
    </xdr:to>
    <xdr:graphicFrame macro="">
      <xdr:nvGraphicFramePr>
        <xdr:cNvPr id="44" name="Chart 43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11</xdr:col>
      <xdr:colOff>617257</xdr:colOff>
      <xdr:row>352</xdr:row>
      <xdr:rowOff>0</xdr:rowOff>
    </xdr:from>
    <xdr:to>
      <xdr:col>19</xdr:col>
      <xdr:colOff>491191</xdr:colOff>
      <xdr:row>372</xdr:row>
      <xdr:rowOff>182995</xdr:rowOff>
    </xdr:to>
    <xdr:grpSp>
      <xdr:nvGrpSpPr>
        <xdr:cNvPr id="45" name="Group 44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GrpSpPr/>
      </xdr:nvGrpSpPr>
      <xdr:grpSpPr>
        <a:xfrm>
          <a:off x="8284882" y="67643375"/>
          <a:ext cx="5065059" cy="3992995"/>
          <a:chOff x="38671500" y="2655794"/>
          <a:chExt cx="4662590" cy="3992995"/>
        </a:xfrm>
      </xdr:grpSpPr>
      <xdr:graphicFrame macro="">
        <xdr:nvGraphicFramePr>
          <xdr:cNvPr id="46" name="Chart 45">
            <a:extLst>
              <a:ext uri="{FF2B5EF4-FFF2-40B4-BE49-F238E27FC236}">
                <a16:creationId xmlns:a16="http://schemas.microsoft.com/office/drawing/2014/main" id="{00000000-0008-0000-0300-00002E000000}"/>
              </a:ext>
            </a:extLst>
          </xdr:cNvPr>
          <xdr:cNvGraphicFramePr>
            <a:graphicFrameLocks/>
          </xdr:cNvGraphicFramePr>
        </xdr:nvGraphicFramePr>
        <xdr:xfrm>
          <a:off x="38671500" y="2667000"/>
          <a:ext cx="4662590" cy="3981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8"/>
          </a:graphicData>
        </a:graphic>
      </xdr:graphicFrame>
      <xdr:sp macro="" textlink="">
        <xdr:nvSpPr>
          <xdr:cNvPr id="47" name="TextBox 46">
            <a:extLst>
              <a:ext uri="{FF2B5EF4-FFF2-40B4-BE49-F238E27FC236}">
                <a16:creationId xmlns:a16="http://schemas.microsoft.com/office/drawing/2014/main" id="{00000000-0008-0000-0300-00002F000000}"/>
              </a:ext>
            </a:extLst>
          </xdr:cNvPr>
          <xdr:cNvSpPr txBox="1"/>
        </xdr:nvSpPr>
        <xdr:spPr>
          <a:xfrm>
            <a:off x="40912676" y="2655794"/>
            <a:ext cx="395236" cy="2247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900">
                <a:latin typeface="Arial Narrow" panose="020B0606020202030204" pitchFamily="34" charset="0"/>
              </a:rPr>
              <a:t>2753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0</xdr:colOff>
      <xdr:row>14</xdr:row>
      <xdr:rowOff>2</xdr:rowOff>
    </xdr:from>
    <xdr:to>
      <xdr:col>43</xdr:col>
      <xdr:colOff>1033284</xdr:colOff>
      <xdr:row>34</xdr:row>
      <xdr:rowOff>171791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45</xdr:col>
      <xdr:colOff>0</xdr:colOff>
      <xdr:row>13</xdr:row>
      <xdr:rowOff>179294</xdr:rowOff>
    </xdr:from>
    <xdr:to>
      <xdr:col>52</xdr:col>
      <xdr:colOff>459441</xdr:colOff>
      <xdr:row>34</xdr:row>
      <xdr:rowOff>171789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38671500" y="2655794"/>
          <a:ext cx="5065059" cy="3992995"/>
          <a:chOff x="38671500" y="2655794"/>
          <a:chExt cx="4662590" cy="3992995"/>
        </a:xfrm>
      </xdr:grpSpPr>
      <xdr:graphicFrame macro="">
        <xdr:nvGraphicFramePr>
          <xdr:cNvPr id="3" name="Chart 2">
            <a:extLst>
              <a:ext uri="{FF2B5EF4-FFF2-40B4-BE49-F238E27FC236}">
                <a16:creationId xmlns:a16="http://schemas.microsoft.com/office/drawing/2014/main" id="{00000000-0008-0000-0400-000003000000}"/>
              </a:ext>
            </a:extLst>
          </xdr:cNvPr>
          <xdr:cNvGraphicFramePr>
            <a:graphicFrameLocks/>
          </xdr:cNvGraphicFramePr>
        </xdr:nvGraphicFramePr>
        <xdr:xfrm>
          <a:off x="38671500" y="2667000"/>
          <a:ext cx="4662590" cy="3981789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/>
        </xdr:nvSpPr>
        <xdr:spPr>
          <a:xfrm>
            <a:off x="40912676" y="2655794"/>
            <a:ext cx="395236" cy="22474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GB" sz="900">
                <a:latin typeface="Arial Narrow" panose="020B0606020202030204" pitchFamily="34" charset="0"/>
              </a:rPr>
              <a:t>2753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489858</xdr:colOff>
      <xdr:row>0</xdr:row>
      <xdr:rowOff>149679</xdr:rowOff>
    </xdr:from>
    <xdr:to>
      <xdr:col>40</xdr:col>
      <xdr:colOff>271286</xdr:colOff>
      <xdr:row>21</xdr:row>
      <xdr:rowOff>183429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503464</xdr:colOff>
      <xdr:row>22</xdr:row>
      <xdr:rowOff>68036</xdr:rowOff>
    </xdr:from>
    <xdr:to>
      <xdr:col>40</xdr:col>
      <xdr:colOff>284892</xdr:colOff>
      <xdr:row>43</xdr:row>
      <xdr:rowOff>101786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35716</xdr:colOff>
      <xdr:row>17</xdr:row>
      <xdr:rowOff>83343</xdr:rowOff>
    </xdr:from>
    <xdr:to>
      <xdr:col>25</xdr:col>
      <xdr:colOff>21251</xdr:colOff>
      <xdr:row>38</xdr:row>
      <xdr:rowOff>117093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17</xdr:row>
      <xdr:rowOff>0</xdr:rowOff>
    </xdr:from>
    <xdr:to>
      <xdr:col>33</xdr:col>
      <xdr:colOff>45066</xdr:colOff>
      <xdr:row>38</xdr:row>
      <xdr:rowOff>33750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14</xdr:row>
      <xdr:rowOff>2</xdr:rowOff>
    </xdr:from>
    <xdr:to>
      <xdr:col>37</xdr:col>
      <xdr:colOff>1033284</xdr:colOff>
      <xdr:row>34</xdr:row>
      <xdr:rowOff>171791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14</xdr:row>
      <xdr:rowOff>0</xdr:rowOff>
    </xdr:from>
    <xdr:to>
      <xdr:col>46</xdr:col>
      <xdr:colOff>56972</xdr:colOff>
      <xdr:row>34</xdr:row>
      <xdr:rowOff>171789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14</xdr:row>
      <xdr:rowOff>2</xdr:rowOff>
    </xdr:from>
    <xdr:to>
      <xdr:col>37</xdr:col>
      <xdr:colOff>1033284</xdr:colOff>
      <xdr:row>34</xdr:row>
      <xdr:rowOff>171791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39</xdr:col>
      <xdr:colOff>0</xdr:colOff>
      <xdr:row>14</xdr:row>
      <xdr:rowOff>0</xdr:rowOff>
    </xdr:from>
    <xdr:to>
      <xdr:col>46</xdr:col>
      <xdr:colOff>56972</xdr:colOff>
      <xdr:row>34</xdr:row>
      <xdr:rowOff>171789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119</xdr:row>
      <xdr:rowOff>0</xdr:rowOff>
    </xdr:from>
    <xdr:to>
      <xdr:col>38</xdr:col>
      <xdr:colOff>363285</xdr:colOff>
      <xdr:row>160</xdr:row>
      <xdr:rowOff>13607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38</xdr:col>
      <xdr:colOff>208753</xdr:colOff>
      <xdr:row>4</xdr:row>
      <xdr:rowOff>50799</xdr:rowOff>
    </xdr:from>
    <xdr:to>
      <xdr:col>48</xdr:col>
      <xdr:colOff>327817</xdr:colOff>
      <xdr:row>36</xdr:row>
      <xdr:rowOff>184150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0</xdr:colOff>
      <xdr:row>4</xdr:row>
      <xdr:rowOff>0</xdr:rowOff>
    </xdr:from>
    <xdr:to>
      <xdr:col>38</xdr:col>
      <xdr:colOff>65882</xdr:colOff>
      <xdr:row>36</xdr:row>
      <xdr:rowOff>133351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0</xdr:colOff>
      <xdr:row>38</xdr:row>
      <xdr:rowOff>0</xdr:rowOff>
    </xdr:from>
    <xdr:to>
      <xdr:col>38</xdr:col>
      <xdr:colOff>65882</xdr:colOff>
      <xdr:row>70</xdr:row>
      <xdr:rowOff>133351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</xdr:col>
      <xdr:colOff>0</xdr:colOff>
      <xdr:row>38</xdr:row>
      <xdr:rowOff>0</xdr:rowOff>
    </xdr:from>
    <xdr:to>
      <xdr:col>48</xdr:col>
      <xdr:colOff>125414</xdr:colOff>
      <xdr:row>70</xdr:row>
      <xdr:rowOff>133351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1492859</xdr:colOff>
      <xdr:row>99</xdr:row>
      <xdr:rowOff>105692</xdr:rowOff>
    </xdr:from>
    <xdr:to>
      <xdr:col>8</xdr:col>
      <xdr:colOff>676822</xdr:colOff>
      <xdr:row>114</xdr:row>
      <xdr:rowOff>168519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7</xdr:col>
      <xdr:colOff>136463</xdr:colOff>
      <xdr:row>130</xdr:row>
      <xdr:rowOff>62827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0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3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http://www.afteroilev.com/Pub/EFF_Tank_to_Wheel.pdf" TargetMode="External"/><Relationship Id="rId1" Type="http://schemas.openxmlformats.org/officeDocument/2006/relationships/hyperlink" Target="https://www.lowcvp.org.uk/Hubs/leb/TestingandAccreditation/WTTFactors.htm" TargetMode="External"/><Relationship Id="rId4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tabSelected="1" zoomScale="80" zoomScaleNormal="80" workbookViewId="0"/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500</v>
      </c>
      <c r="F6" s="8">
        <f>E6</f>
        <v>500</v>
      </c>
      <c r="G6" s="8"/>
      <c r="H6" s="8">
        <f>M6</f>
        <v>500</v>
      </c>
      <c r="I6" s="8">
        <f>J6</f>
        <v>500</v>
      </c>
      <c r="J6" s="8">
        <f>H6</f>
        <v>500</v>
      </c>
      <c r="K6" s="8"/>
      <c r="L6" s="8">
        <f>E6</f>
        <v>500</v>
      </c>
      <c r="M6" s="8">
        <f>L6</f>
        <v>500</v>
      </c>
      <c r="N6" s="8">
        <f>I6</f>
        <v>500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f ca="1">E115</f>
        <v>7429.6780576094197</v>
      </c>
      <c r="F9" s="6">
        <f t="shared" ref="F9:N9" ca="1" si="0">F115</f>
        <v>7927.6617511877394</v>
      </c>
      <c r="H9" s="6">
        <f t="shared" ca="1" si="0"/>
        <v>7570.3690150711764</v>
      </c>
      <c r="I9" s="6">
        <f t="shared" ca="1" si="0"/>
        <v>7449.1378465429989</v>
      </c>
      <c r="J9" s="6">
        <f t="shared" ca="1" si="0"/>
        <v>7661.4872643226681</v>
      </c>
      <c r="L9" s="6">
        <f t="shared" ca="1" si="0"/>
        <v>8449.4781260944383</v>
      </c>
      <c r="M9" s="6">
        <f t="shared" ca="1" si="0"/>
        <v>7629.1410542117646</v>
      </c>
      <c r="N9" s="6">
        <f t="shared" ca="1" si="0"/>
        <v>7830.1649760569162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f ca="1" xml:space="preserve"> (0.1387*E9) + 29.231</f>
        <v>1059.7273465904264</v>
      </c>
      <c r="F10" s="6">
        <f t="shared" ref="F10:N10" ca="1" si="1" xml:space="preserve"> (0.1387*F9) + 29.231</f>
        <v>1128.7976848897395</v>
      </c>
      <c r="H10" s="6">
        <f t="shared" ca="1" si="1"/>
        <v>1079.2411823903722</v>
      </c>
      <c r="I10" s="6">
        <f t="shared" ca="1" si="1"/>
        <v>1062.4264193155138</v>
      </c>
      <c r="J10" s="6">
        <f t="shared" ca="1" si="1"/>
        <v>1091.8792835615541</v>
      </c>
      <c r="L10" s="6">
        <f t="shared" ca="1" si="1"/>
        <v>1201.1736160892985</v>
      </c>
      <c r="M10" s="6">
        <f t="shared" ca="1" si="1"/>
        <v>1087.3928642191718</v>
      </c>
      <c r="N10" s="6">
        <f t="shared" ca="1" si="1"/>
        <v>1115.2748821790942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f t="shared" ref="E11:N11" ca="1" si="2">E6*E10</f>
        <v>529863.67329521314</v>
      </c>
      <c r="F11" s="6">
        <f ca="1">F6*F10</f>
        <v>564398.84244486969</v>
      </c>
      <c r="H11" s="6">
        <f ca="1">H6*H10</f>
        <v>539620.59119518613</v>
      </c>
      <c r="I11" s="6">
        <f ca="1">I6*I10</f>
        <v>531213.20965775696</v>
      </c>
      <c r="J11" s="6">
        <f ca="1">J6*J10</f>
        <v>545939.64178077702</v>
      </c>
      <c r="L11" s="6">
        <f ca="1">L6*L10</f>
        <v>600586.80804464931</v>
      </c>
      <c r="M11" s="6">
        <f t="shared" ca="1" si="2"/>
        <v>543696.43210958585</v>
      </c>
      <c r="N11" s="6">
        <f t="shared" ca="1" si="2"/>
        <v>557637.44108954712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f>200/3.6</f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f>1/(1+E17)</f>
        <v>0.83333333333333337</v>
      </c>
      <c r="F18" s="8">
        <f>1/(1+F17)</f>
        <v>0.42372881355932196</v>
      </c>
      <c r="G18" s="8"/>
      <c r="H18" s="8">
        <f t="shared" ref="H18:N18" si="3">1/(1+H17)</f>
        <v>0.84745762711864414</v>
      </c>
      <c r="I18" s="8">
        <f t="shared" si="3"/>
        <v>0.84745762711864414</v>
      </c>
      <c r="J18" s="8">
        <f t="shared" si="3"/>
        <v>0.42372881355932196</v>
      </c>
      <c r="K18" s="8"/>
      <c r="L18" s="8">
        <f t="shared" si="3"/>
        <v>0.32573289902280134</v>
      </c>
      <c r="M18" s="8">
        <f t="shared" si="3"/>
        <v>0.42372881355932196</v>
      </c>
      <c r="N18" s="8">
        <f t="shared" si="3"/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f>L22</f>
        <v>0.94</v>
      </c>
      <c r="I22" s="8">
        <f>J22</f>
        <v>0.94</v>
      </c>
      <c r="J22" s="8">
        <f>H22</f>
        <v>0.94</v>
      </c>
      <c r="K22" s="8"/>
      <c r="L22" s="8">
        <f>E22</f>
        <v>0.94</v>
      </c>
      <c r="M22" s="8">
        <f>E22</f>
        <v>0.94</v>
      </c>
      <c r="N22" s="8">
        <f>H22</f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f>J23</f>
        <v>0.95</v>
      </c>
      <c r="J23" s="8">
        <f>H23</f>
        <v>0.95</v>
      </c>
      <c r="K23" s="8"/>
      <c r="L23" s="8">
        <v>1</v>
      </c>
      <c r="M23" s="8">
        <v>0.95</v>
      </c>
      <c r="N23" s="8">
        <f>J23</f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f>M24</f>
        <v>0.99</v>
      </c>
      <c r="I24" s="8">
        <f>J24</f>
        <v>0.99</v>
      </c>
      <c r="J24" s="8">
        <f>H24</f>
        <v>0.99</v>
      </c>
      <c r="K24" s="8"/>
      <c r="L24" s="8">
        <f>0.99</f>
        <v>0.99</v>
      </c>
      <c r="M24" s="8">
        <f>L24</f>
        <v>0.99</v>
      </c>
      <c r="N24" s="8">
        <f>J24</f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f>M25</f>
        <v>0.99</v>
      </c>
      <c r="I25" s="8">
        <f>J25</f>
        <v>0.99</v>
      </c>
      <c r="J25" s="8">
        <f>H25</f>
        <v>0.99</v>
      </c>
      <c r="K25" s="8"/>
      <c r="L25" s="8">
        <v>0.99</v>
      </c>
      <c r="M25" s="8">
        <f>L25</f>
        <v>0.99</v>
      </c>
      <c r="N25" s="8">
        <f>J25</f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f>M26</f>
        <v>0.88</v>
      </c>
      <c r="I26" s="8">
        <f>J26</f>
        <v>0.88</v>
      </c>
      <c r="J26" s="8">
        <f>H26</f>
        <v>0.88</v>
      </c>
      <c r="K26" s="8"/>
      <c r="L26" s="8">
        <v>0.88</v>
      </c>
      <c r="M26" s="8">
        <f>L26</f>
        <v>0.88</v>
      </c>
      <c r="N26" s="8">
        <f>J26</f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f>E19*E20*E21*E22*E23*E24*E25*E26</f>
        <v>0.17671999999999999</v>
      </c>
      <c r="F30" s="6">
        <f>F19*F20*F21*F22*F23*F24*F25*F26</f>
        <v>0.16920000000000002</v>
      </c>
      <c r="H30" s="6">
        <f>H19*H20*H21*H22*H23*H24*H25*H26</f>
        <v>0.29267667792000002</v>
      </c>
      <c r="I30" s="6">
        <f t="shared" ref="I30" si="4">I19*I20*I21*I22*I23*I24*I25*I26</f>
        <v>0.38510089199999997</v>
      </c>
      <c r="J30" s="6">
        <f>J19*J20*J21*J22*J23*J24*J25*J26</f>
        <v>0.38510089199999997</v>
      </c>
      <c r="L30" s="6">
        <f t="shared" ref="L30:N30" si="5">L19*L20*L21*L22*L23*L24*L25*L26</f>
        <v>0.81073871999999991</v>
      </c>
      <c r="M30" s="6">
        <f t="shared" si="5"/>
        <v>0.50063115959999993</v>
      </c>
      <c r="N30" s="6">
        <f t="shared" si="5"/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f>E19*E20*E21*E22*E23*E24*E25*E26*E18</f>
        <v>0.14726666666666666</v>
      </c>
      <c r="F31" s="6">
        <f>F19*F20*F21*F22*F23*F24*F25*F26*F18</f>
        <v>7.1694915254237282E-2</v>
      </c>
      <c r="H31" s="6">
        <f>H19*H20*H21*H22*H23*H24*H25*H26*H18</f>
        <v>0.24803108298305088</v>
      </c>
      <c r="I31" s="6">
        <f>I19*I20*I21*I22*I23*I24*I25*I26*I18</f>
        <v>0.32635668813559321</v>
      </c>
      <c r="J31" s="6">
        <f>J19*J20*J21*J22*J23*J24*J25*J26*J18</f>
        <v>0.16317834406779658</v>
      </c>
      <c r="L31" s="6">
        <f t="shared" ref="L31:N31" si="6">L19*L20*L21*L22*L23*L24*L25*L26*L18</f>
        <v>0.26408427361563519</v>
      </c>
      <c r="M31" s="6">
        <f t="shared" si="6"/>
        <v>0.21213184728813553</v>
      </c>
      <c r="N31" s="6">
        <f t="shared" si="6"/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f ca="1">E33*0.000277778</f>
        <v>832.86821774896862</v>
      </c>
      <c r="F32" s="6">
        <f ca="1">F33*0.000277778</f>
        <v>926.58145187145976</v>
      </c>
      <c r="H32" s="6">
        <f ca="1">H33*0.000277778</f>
        <v>512.15125730649606</v>
      </c>
      <c r="I32" s="6">
        <f ca="1">I33*0.000277778</f>
        <v>383.1706080605818</v>
      </c>
      <c r="J32" s="6">
        <f ca="1">J33*0.000277778</f>
        <v>393.79296429825121</v>
      </c>
      <c r="L32" s="6">
        <f ca="1">L33*0.000277778</f>
        <v>205.77505212163373</v>
      </c>
      <c r="M32" s="6">
        <f t="shared" ref="M32:N32" ca="1" si="7">M33*0.000277778</f>
        <v>301.6730074077006</v>
      </c>
      <c r="N32" s="6">
        <f t="shared" ca="1" si="7"/>
        <v>287.30766465326377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f ca="1">E11/E30</f>
        <v>2998323.1852377388</v>
      </c>
      <c r="F33" s="6">
        <f ca="1">F11/F30</f>
        <v>3335690.5581848086</v>
      </c>
      <c r="H33" s="6">
        <f ca="1">H11/H30</f>
        <v>1843743.0513089448</v>
      </c>
      <c r="I33" s="6">
        <f ca="1">I11/I30</f>
        <v>1379413.085487626</v>
      </c>
      <c r="J33" s="6">
        <f ca="1">J11/J30</f>
        <v>1417653.5373508744</v>
      </c>
      <c r="L33" s="6">
        <f ca="1">L11/L30</f>
        <v>740789.59500620537</v>
      </c>
      <c r="M33" s="6">
        <f ca="1">M11/M30</f>
        <v>1086021.9578501559</v>
      </c>
      <c r="N33" s="6">
        <f ca="1">N11/N30</f>
        <v>1034306.7653063373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f ca="1">(E33/E6)/E18</f>
        <v>7195.9756445705734</v>
      </c>
      <c r="F34" s="6">
        <f ca="1">(F33/F6)/F18</f>
        <v>15744.459434632299</v>
      </c>
      <c r="H34" s="6">
        <f ca="1">(H33/H6)/H18</f>
        <v>4351.2336010891095</v>
      </c>
      <c r="I34" s="6">
        <f ca="1">(I33/I6)/I18</f>
        <v>3255.4148817507971</v>
      </c>
      <c r="J34" s="6">
        <f ca="1">(J33/J6)/J18</f>
        <v>6691.3246962961284</v>
      </c>
      <c r="L34" s="6">
        <f ca="1">(L33/L6)/L18</f>
        <v>4548.4481133381005</v>
      </c>
      <c r="M34" s="6">
        <f ca="1">(M33/M6)/M18</f>
        <v>5126.0236410527359</v>
      </c>
      <c r="N34" s="6">
        <f ca="1">(N33/N6)/N18</f>
        <v>3868.3073022457015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f ca="1">E36*2.8248</f>
        <v>16.622491415770135</v>
      </c>
      <c r="F35" s="6">
        <f ca="1">F36*2.8248</f>
        <v>4.562274413179637E-3</v>
      </c>
      <c r="H35" s="6">
        <f ca="1">H36*2.8248</f>
        <v>25.217131493384283</v>
      </c>
      <c r="I35" s="6">
        <f ca="1">I36*2.8248</f>
        <v>33.70557482310349</v>
      </c>
      <c r="J35" s="6">
        <f ca="1">J36*2.8248</f>
        <v>1.0734876528668273E-2</v>
      </c>
      <c r="M35" s="6">
        <f t="shared" ref="M35:N35" ca="1" si="8">M36*2.8248</f>
        <v>1.4012917118192567E-2</v>
      </c>
      <c r="N35" s="6">
        <f t="shared" ca="1" si="8"/>
        <v>1.4713560999849152E-2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f ca="1">E6/E85</f>
        <v>5.884484358457283</v>
      </c>
      <c r="F36" s="6">
        <f ca="1">F6/F85</f>
        <v>1.6150787359032982E-3</v>
      </c>
      <c r="H36" s="6">
        <f ca="1">H6/H85</f>
        <v>8.9270502313028466</v>
      </c>
      <c r="I36" s="6">
        <f ca="1">I6/I85</f>
        <v>11.932021673429443</v>
      </c>
      <c r="J36" s="6">
        <f ca="1">J6/J85</f>
        <v>3.8002253358355538E-3</v>
      </c>
      <c r="M36" s="6">
        <f ca="1">M6/M85</f>
        <v>4.9606758418976795E-3</v>
      </c>
      <c r="N36" s="6">
        <f ca="1">N6/N85</f>
        <v>5.208708935092449E-3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f ca="1">E6/(E32/E18)</f>
        <v>0.50027922519700763</v>
      </c>
      <c r="F37" s="6">
        <f ca="1">F6/(F32/F18)</f>
        <v>0.22865168124372504</v>
      </c>
      <c r="H37" s="6">
        <f ca="1">H6/(H32/H18)</f>
        <v>0.82735091931199201</v>
      </c>
      <c r="I37" s="6">
        <f ca="1">I6/(I32/I18)</f>
        <v>1.105848947297982</v>
      </c>
      <c r="J37" s="6">
        <f ca="1">J6/(J32/J18)</f>
        <v>0.53800962939296948</v>
      </c>
      <c r="L37" s="6">
        <f ca="1">L6/(L32/L18)</f>
        <v>0.79147811084081376</v>
      </c>
      <c r="M37" s="6">
        <f ca="1">M6/(M32/M18)</f>
        <v>0.70229818902336727</v>
      </c>
      <c r="N37" s="6">
        <f ca="1">N6/(N32/N18)</f>
        <v>0.9306388657158563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f ca="1">(E14*(E33/E18)/1000)/E6</f>
        <v>123.98666035595097</v>
      </c>
      <c r="F38" s="6">
        <f ca="1">(F14*(F33/F18)/1000)/F6</f>
        <v>187.35906727212438</v>
      </c>
      <c r="H38" s="6">
        <f ca="1">(H14*(H33/H18)/1000)/H6</f>
        <v>80.541333956159434</v>
      </c>
      <c r="I38" s="6">
        <f ca="1">(I14*(I33/I18)/1000)/I6</f>
        <v>60.257729461207255</v>
      </c>
      <c r="J38" s="6">
        <f ca="1">(J14*(J33/J18)/1000)/J6</f>
        <v>79.626763885923936</v>
      </c>
      <c r="L38" s="6">
        <f ca="1">(L14*(L33/L18)/1000)/L6</f>
        <v>618.58894341398172</v>
      </c>
      <c r="M38" s="6">
        <f ca="1">(M14*(M33/M18)/1000)/M6</f>
        <v>60.999681328527572</v>
      </c>
      <c r="N38" s="6">
        <f ca="1">(N14*(N33/N18)/1000)/N6</f>
        <v>16.246890669431949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f>AZ38/AZ39</f>
        <v>1.7708333333333333</v>
      </c>
      <c r="BA40" s="1">
        <f>BA38/BA39</f>
        <v>0.93406593406593408</v>
      </c>
      <c r="BB40" s="1">
        <f>BB38/BB39</f>
        <v>1.1805555555555556</v>
      </c>
      <c r="BC40" s="1">
        <f>BC38/BC39</f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f>E29/E41</f>
        <v>50</v>
      </c>
      <c r="F42" s="6">
        <f>F29/F41</f>
        <v>50</v>
      </c>
      <c r="H42" s="6">
        <f>H29/H41</f>
        <v>222.22222222222223</v>
      </c>
      <c r="I42" s="6">
        <f>I29/I41</f>
        <v>31.25</v>
      </c>
      <c r="J42" s="6">
        <f>J29/J41</f>
        <v>31.25</v>
      </c>
      <c r="M42" s="6">
        <f>M29/M41</f>
        <v>153.84615384615384</v>
      </c>
      <c r="N42" s="6">
        <f>N29/N41</f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f t="shared" ref="E43" si="9">E42/1000</f>
        <v>0.05</v>
      </c>
      <c r="F43" s="6">
        <f>F42/1000</f>
        <v>0.05</v>
      </c>
      <c r="H43" s="6">
        <f t="shared" ref="H43" si="10">H42/1000</f>
        <v>0.22222222222222224</v>
      </c>
      <c r="I43" s="6">
        <f>I42/1000</f>
        <v>3.125E-2</v>
      </c>
      <c r="J43" s="6">
        <f>J42/1000</f>
        <v>3.125E-2</v>
      </c>
      <c r="M43" s="6">
        <f t="shared" ref="M43:N43" si="11">M42/1000</f>
        <v>0.15384615384615383</v>
      </c>
      <c r="N43" s="6">
        <f t="shared" si="11"/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f>E29/E40</f>
        <v>125</v>
      </c>
      <c r="F44" s="6">
        <f>F29/F40</f>
        <v>125</v>
      </c>
      <c r="H44" s="6">
        <f>H29/H40</f>
        <v>222.22222222222223</v>
      </c>
      <c r="I44" s="6">
        <f>I29/I40</f>
        <v>121.95121951219512</v>
      </c>
      <c r="J44" s="6">
        <f>J29/J40</f>
        <v>121.95121951219512</v>
      </c>
      <c r="M44" s="6">
        <f>M29/M40</f>
        <v>153.84615384615384</v>
      </c>
      <c r="N44" s="6">
        <f>N29/N40</f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f>AZ41/AZ43</f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f>AZ47*AZ44</f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f>AZ47*AZ45</f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f>AZ41*((AZ48/2)^2)*PI()</f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f>AZ51*1.25</f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f>AZ52*0.000001</f>
        <v>22.396287282279037</v>
      </c>
    </row>
    <row r="54" spans="1:52" x14ac:dyDescent="0.25">
      <c r="B54" s="5" t="s">
        <v>108</v>
      </c>
      <c r="C54" s="6" t="s">
        <v>5</v>
      </c>
      <c r="H54" s="6">
        <f>H$29/H47</f>
        <v>7.0921985815602842</v>
      </c>
      <c r="I54" s="6">
        <f t="shared" ref="I54:N54" si="12">I$29/I47</f>
        <v>7.0921985815602842</v>
      </c>
      <c r="J54" s="6">
        <f t="shared" si="12"/>
        <v>7.0921985815602842</v>
      </c>
      <c r="L54" s="6">
        <f t="shared" si="12"/>
        <v>7.0921985815602842</v>
      </c>
      <c r="M54" s="6">
        <f t="shared" si="12"/>
        <v>7.0921985815602842</v>
      </c>
      <c r="N54" s="6">
        <f t="shared" si="12"/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f t="shared" ref="H55:N59" si="13">H$29/H48</f>
        <v>7.4626865671641793</v>
      </c>
      <c r="I55" s="6">
        <f t="shared" si="13"/>
        <v>7.4626865671641793</v>
      </c>
      <c r="J55" s="6">
        <f t="shared" si="13"/>
        <v>7.4626865671641793</v>
      </c>
      <c r="L55" s="6">
        <f t="shared" si="13"/>
        <v>7.4626865671641793</v>
      </c>
      <c r="M55" s="6">
        <f t="shared" si="13"/>
        <v>7.4626865671641793</v>
      </c>
      <c r="N55" s="6">
        <f t="shared" si="13"/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f>AZ38/AZ53</f>
        <v>3.7952719095211767</v>
      </c>
    </row>
    <row r="56" spans="1:52" x14ac:dyDescent="0.25">
      <c r="B56" s="5" t="s">
        <v>110</v>
      </c>
      <c r="C56" s="6" t="s">
        <v>5</v>
      </c>
      <c r="H56" s="6">
        <f t="shared" si="13"/>
        <v>62.5</v>
      </c>
      <c r="I56" s="6">
        <f t="shared" si="13"/>
        <v>62.5</v>
      </c>
      <c r="J56" s="6">
        <f t="shared" si="13"/>
        <v>62.5</v>
      </c>
      <c r="L56" s="6">
        <f t="shared" si="13"/>
        <v>62.5</v>
      </c>
      <c r="M56" s="6">
        <f t="shared" si="13"/>
        <v>62.5</v>
      </c>
      <c r="N56" s="6">
        <f t="shared" si="13"/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f t="shared" si="13"/>
        <v>17.543859649122805</v>
      </c>
      <c r="I57" s="6">
        <f t="shared" si="13"/>
        <v>17.543859649122805</v>
      </c>
      <c r="J57" s="6">
        <f t="shared" si="13"/>
        <v>17.543859649122805</v>
      </c>
      <c r="L57" s="6">
        <f t="shared" si="13"/>
        <v>17.543859649122805</v>
      </c>
      <c r="M57" s="6">
        <f t="shared" si="13"/>
        <v>17.543859649122805</v>
      </c>
      <c r="N57" s="6">
        <f t="shared" si="13"/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f t="shared" ref="E58:F59" si="14">E$29/E51</f>
        <v>56.497175141242934</v>
      </c>
      <c r="F58" s="6">
        <f t="shared" si="14"/>
        <v>56.497175141242934</v>
      </c>
      <c r="H58" s="6">
        <f t="shared" si="13"/>
        <v>69.444444444444443</v>
      </c>
      <c r="I58" s="6">
        <f t="shared" si="13"/>
        <v>69.444444444444443</v>
      </c>
      <c r="J58" s="6">
        <f t="shared" si="13"/>
        <v>69.444444444444443</v>
      </c>
      <c r="L58" s="6">
        <f t="shared" si="13"/>
        <v>69.444444444444443</v>
      </c>
      <c r="M58" s="6">
        <f t="shared" si="13"/>
        <v>69.444444444444443</v>
      </c>
      <c r="N58" s="6">
        <f t="shared" si="13"/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f t="shared" si="14"/>
        <v>26.315789473684212</v>
      </c>
      <c r="F59" s="6">
        <f t="shared" si="14"/>
        <v>26.315789473684212</v>
      </c>
      <c r="H59" s="6">
        <f t="shared" si="13"/>
        <v>25</v>
      </c>
      <c r="I59" s="6">
        <f t="shared" si="13"/>
        <v>25</v>
      </c>
      <c r="J59" s="6">
        <f t="shared" si="13"/>
        <v>25</v>
      </c>
      <c r="L59" s="6">
        <f t="shared" si="13"/>
        <v>25</v>
      </c>
      <c r="M59" s="6">
        <f t="shared" si="13"/>
        <v>25</v>
      </c>
      <c r="N59" s="6">
        <f t="shared" si="13"/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f t="shared" ref="E61:F62" si="15">E54+E56+E58</f>
        <v>56.497175141242934</v>
      </c>
      <c r="F61" s="6">
        <f t="shared" si="15"/>
        <v>56.497175141242934</v>
      </c>
      <c r="H61" s="6">
        <f>H54+H56+H58</f>
        <v>139.03664302600473</v>
      </c>
      <c r="I61" s="6">
        <f t="shared" ref="I61:N62" si="16">I54+I56+I58</f>
        <v>139.03664302600473</v>
      </c>
      <c r="J61" s="6">
        <f t="shared" si="16"/>
        <v>139.03664302600473</v>
      </c>
      <c r="K61" s="6">
        <f t="shared" si="16"/>
        <v>0</v>
      </c>
      <c r="L61" s="6">
        <f t="shared" si="16"/>
        <v>139.03664302600473</v>
      </c>
      <c r="M61" s="6">
        <f t="shared" si="16"/>
        <v>139.03664302600473</v>
      </c>
      <c r="N61" s="6">
        <f t="shared" si="16"/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f t="shared" si="15"/>
        <v>26.315789473684212</v>
      </c>
      <c r="F62" s="6">
        <f t="shared" si="15"/>
        <v>26.315789473684212</v>
      </c>
      <c r="H62" s="6">
        <f>H55+H57+H59</f>
        <v>50.006546216286985</v>
      </c>
      <c r="I62" s="6">
        <f t="shared" si="16"/>
        <v>50.006546216286985</v>
      </c>
      <c r="J62" s="6">
        <f t="shared" si="16"/>
        <v>50.006546216286985</v>
      </c>
      <c r="K62" s="6">
        <f t="shared" si="16"/>
        <v>0</v>
      </c>
      <c r="L62" s="6">
        <f t="shared" si="16"/>
        <v>50.006546216286985</v>
      </c>
      <c r="M62" s="6">
        <f t="shared" si="16"/>
        <v>50.006546216286985</v>
      </c>
      <c r="N62" s="6">
        <f t="shared" si="16"/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f t="shared" ref="E63:F63" si="17">E62/1000</f>
        <v>2.6315789473684213E-2</v>
      </c>
      <c r="F63" s="6">
        <f t="shared" si="17"/>
        <v>2.6315789473684213E-2</v>
      </c>
      <c r="H63" s="6">
        <f>H62/1000</f>
        <v>5.0006546216286987E-2</v>
      </c>
      <c r="I63" s="6">
        <f t="shared" ref="I63:N63" si="18">I62/1000</f>
        <v>5.0006546216286987E-2</v>
      </c>
      <c r="J63" s="6">
        <f t="shared" si="18"/>
        <v>5.0006546216286987E-2</v>
      </c>
      <c r="K63" s="6">
        <f t="shared" si="18"/>
        <v>0</v>
      </c>
      <c r="L63" s="6">
        <f t="shared" si="18"/>
        <v>5.0006546216286987E-2</v>
      </c>
      <c r="M63" s="6">
        <f t="shared" si="18"/>
        <v>5.0006546216286987E-2</v>
      </c>
      <c r="N63" s="6">
        <f t="shared" si="18"/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f ca="1">L32</f>
        <v>205.77505212163373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f>H69*3.6</f>
        <v>0.6120000000000001</v>
      </c>
      <c r="I71" s="8">
        <f t="shared" ref="I71:N72" si="19">I69*3.6</f>
        <v>0.6120000000000001</v>
      </c>
      <c r="J71" s="8">
        <f t="shared" si="19"/>
        <v>0.6120000000000001</v>
      </c>
      <c r="K71" s="8">
        <f t="shared" si="19"/>
        <v>0</v>
      </c>
      <c r="L71" s="8">
        <f t="shared" si="19"/>
        <v>0.6120000000000001</v>
      </c>
      <c r="M71" s="8">
        <f t="shared" si="19"/>
        <v>0.6120000000000001</v>
      </c>
      <c r="N71" s="8">
        <f t="shared" si="19"/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f>H70*3.6</f>
        <v>1.08</v>
      </c>
      <c r="I72" s="8">
        <f t="shared" si="19"/>
        <v>1.08</v>
      </c>
      <c r="J72" s="8">
        <f t="shared" si="19"/>
        <v>1.08</v>
      </c>
      <c r="K72" s="8">
        <f t="shared" si="19"/>
        <v>0</v>
      </c>
      <c r="L72" s="8">
        <f t="shared" si="19"/>
        <v>1.08</v>
      </c>
      <c r="M72" s="8">
        <f t="shared" si="19"/>
        <v>1.08</v>
      </c>
      <c r="N72" s="8">
        <f t="shared" si="19"/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f>H68/H70</f>
        <v>14.666666666666668</v>
      </c>
      <c r="I73" s="6">
        <f>I68/I70</f>
        <v>14.666666666666668</v>
      </c>
      <c r="J73" s="6">
        <f>J68/J70</f>
        <v>14.666666666666668</v>
      </c>
      <c r="L73" s="6">
        <f ca="1">L68/L70</f>
        <v>685.91684040544578</v>
      </c>
      <c r="M73" s="6">
        <f>M68/M70</f>
        <v>14.666666666666668</v>
      </c>
      <c r="N73" s="6">
        <f>N68/N70</f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f>H73/1000</f>
        <v>1.4666666666666668E-2</v>
      </c>
      <c r="I74" s="6">
        <f>I73/1000</f>
        <v>1.4666666666666668E-2</v>
      </c>
      <c r="J74" s="6">
        <f>J73/1000</f>
        <v>1.4666666666666668E-2</v>
      </c>
      <c r="L74" s="6">
        <f ca="1">L73/1000</f>
        <v>0.68591684040544576</v>
      </c>
      <c r="M74" s="6">
        <f t="shared" ref="M74:N74" si="20">M73/1000</f>
        <v>1.4666666666666668E-2</v>
      </c>
      <c r="N74" s="6">
        <f t="shared" si="20"/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f>H68/H69</f>
        <v>25.882352941176471</v>
      </c>
      <c r="I75" s="6">
        <f>I68/I69</f>
        <v>25.882352941176471</v>
      </c>
      <c r="J75" s="6">
        <f>J68/J69</f>
        <v>25.882352941176471</v>
      </c>
      <c r="L75" s="6">
        <f ca="1">L68/L69</f>
        <v>1210.4414830684336</v>
      </c>
      <c r="M75" s="6">
        <f>M68/M69</f>
        <v>25.882352941176471</v>
      </c>
      <c r="N75" s="6">
        <f>N68/N69</f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f>H76*H68</f>
        <v>880.00000000000011</v>
      </c>
      <c r="I77" s="6">
        <f>I76*I68</f>
        <v>880.00000000000011</v>
      </c>
      <c r="J77" s="6">
        <f>J76*J68</f>
        <v>880.00000000000011</v>
      </c>
      <c r="L77" s="6">
        <f ca="1">L76*L68</f>
        <v>41155.010424326749</v>
      </c>
      <c r="M77" s="6">
        <f>M76*M68</f>
        <v>880.00000000000011</v>
      </c>
      <c r="N77" s="6">
        <f>N76*N68</f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f>E79*3.6</f>
        <v>41.76</v>
      </c>
      <c r="F80" s="10">
        <f t="shared" ref="F80:N80" si="21">F79*3.6</f>
        <v>119.88</v>
      </c>
      <c r="G80" s="10">
        <f t="shared" si="21"/>
        <v>0</v>
      </c>
      <c r="H80" s="10">
        <f t="shared" si="21"/>
        <v>45.72</v>
      </c>
      <c r="I80" s="10">
        <f t="shared" si="21"/>
        <v>45.72</v>
      </c>
      <c r="J80" s="10">
        <f t="shared" si="21"/>
        <v>119.88</v>
      </c>
      <c r="K80" s="10">
        <f t="shared" si="21"/>
        <v>0</v>
      </c>
      <c r="L80" s="10">
        <f t="shared" si="21"/>
        <v>0</v>
      </c>
      <c r="M80" s="10">
        <f t="shared" si="21"/>
        <v>119.88</v>
      </c>
      <c r="N80" s="10">
        <f t="shared" si="21"/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f ca="1">E32/E79</f>
        <v>71.79898428870419</v>
      </c>
      <c r="F83" s="6">
        <f ca="1">F32/F79</f>
        <v>27.825268824968763</v>
      </c>
      <c r="H83" s="6">
        <f ca="1">H32/H79</f>
        <v>40.326870654054808</v>
      </c>
      <c r="I83" s="6">
        <f ca="1">I32/I79</f>
        <v>30.170914020518254</v>
      </c>
      <c r="J83" s="6">
        <f ca="1">J32/J79</f>
        <v>11.825614543491028</v>
      </c>
      <c r="M83" s="6">
        <f ca="1">M32/M79</f>
        <v>9.0592494717027208</v>
      </c>
      <c r="N83" s="6">
        <f ca="1">N32/N79</f>
        <v>8.6278577973953094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f ca="1">1000*E83/E84</f>
        <v>84.969212175981284</v>
      </c>
      <c r="F85" s="6">
        <f ca="1">1000*F83/F84</f>
        <v>309582.43018434313</v>
      </c>
      <c r="H85" s="6">
        <f ca="1">1000*H83/H84</f>
        <v>56.009542575076125</v>
      </c>
      <c r="I85" s="6">
        <f t="shared" ref="I85" ca="1" si="22">1000*I83/I84</f>
        <v>41.904047250719792</v>
      </c>
      <c r="J85" s="6">
        <f ca="1">1000*J83/J84</f>
        <v>131571.1453436919</v>
      </c>
      <c r="M85" s="6">
        <f ca="1">1000*M83/M84</f>
        <v>100792.71775370183</v>
      </c>
      <c r="N85" s="6">
        <f ca="1">1000*N83/N84</f>
        <v>95993.077407602454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f ca="1">E85</f>
        <v>84.969212175981284</v>
      </c>
      <c r="F86" s="6">
        <f ca="1">F85/700</f>
        <v>442.26061454906164</v>
      </c>
      <c r="H86" s="6">
        <f ca="1">H85</f>
        <v>56.009542575076125</v>
      </c>
      <c r="I86" s="6">
        <f ca="1">I85</f>
        <v>41.904047250719792</v>
      </c>
      <c r="J86" s="6">
        <f ca="1">J85/700</f>
        <v>187.95877906241699</v>
      </c>
      <c r="M86" s="6">
        <f ca="1">M85/700</f>
        <v>143.98959679100261</v>
      </c>
      <c r="N86" s="6">
        <f ca="1">N85/700</f>
        <v>137.13296772514636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f>94/100</f>
        <v>0.94</v>
      </c>
      <c r="F87" s="8">
        <f>4.5/100</f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f>0.845*H84/E84</f>
        <v>0.72</v>
      </c>
      <c r="I88" s="8">
        <f>H88</f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f>E87*E80</f>
        <v>39.254399999999997</v>
      </c>
      <c r="F89" s="8">
        <f>F87*F80</f>
        <v>5.3945999999999996</v>
      </c>
      <c r="G89" s="8"/>
      <c r="H89" s="8">
        <f t="shared" ref="H89:N89" si="23">H87*H80</f>
        <v>42.976799999999997</v>
      </c>
      <c r="I89" s="8">
        <f t="shared" si="23"/>
        <v>42.976799999999997</v>
      </c>
      <c r="J89" s="8">
        <f t="shared" si="23"/>
        <v>5.3945999999999996</v>
      </c>
      <c r="K89" s="8"/>
      <c r="L89" s="8"/>
      <c r="M89" s="8">
        <f t="shared" si="23"/>
        <v>5.3945999999999996</v>
      </c>
      <c r="N89" s="8">
        <f t="shared" si="23"/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f>E80*E88</f>
        <v>35.287199999999999</v>
      </c>
      <c r="F90" s="8">
        <f t="shared" ref="F90:N90" si="24">F80*F88</f>
        <v>3.5963999999999996</v>
      </c>
      <c r="G90" s="8"/>
      <c r="H90" s="8">
        <f t="shared" si="24"/>
        <v>32.918399999999998</v>
      </c>
      <c r="I90" s="8">
        <f t="shared" si="24"/>
        <v>32.918399999999998</v>
      </c>
      <c r="J90" s="8">
        <f t="shared" si="24"/>
        <v>3.5963999999999996</v>
      </c>
      <c r="K90" s="8"/>
      <c r="L90" s="8"/>
      <c r="M90" s="8">
        <f t="shared" si="24"/>
        <v>3.5963999999999996</v>
      </c>
      <c r="N90" s="8">
        <f t="shared" si="24"/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f ca="1">E83*E79</f>
        <v>832.86821774896862</v>
      </c>
      <c r="F92" s="6">
        <f ca="1">F83*F79</f>
        <v>926.58145187145976</v>
      </c>
      <c r="H92" s="6">
        <f ca="1">H83*H79</f>
        <v>512.15125730649606</v>
      </c>
      <c r="I92" s="6">
        <f ca="1">I83*I79</f>
        <v>383.1706080605818</v>
      </c>
      <c r="J92" s="6">
        <f ca="1">J83*J79</f>
        <v>393.79296429825121</v>
      </c>
      <c r="M92" s="6">
        <f ca="1">M83*M79</f>
        <v>301.6730074077006</v>
      </c>
      <c r="N92" s="6">
        <f ca="1">N83*N79</f>
        <v>287.30766465326377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f ca="1">E83/(E87)</f>
        <v>76.381898179472543</v>
      </c>
      <c r="F93" s="6">
        <f t="shared" ref="F93:N93" ca="1" si="25">F83/(F87)</f>
        <v>618.33930722152809</v>
      </c>
      <c r="H93" s="6">
        <f t="shared" ca="1" si="25"/>
        <v>42.900926227717882</v>
      </c>
      <c r="I93" s="6">
        <f t="shared" ca="1" si="25"/>
        <v>32.096717043104526</v>
      </c>
      <c r="J93" s="6">
        <f t="shared" ca="1" si="25"/>
        <v>262.79143429980064</v>
      </c>
      <c r="M93" s="6">
        <f t="shared" ca="1" si="25"/>
        <v>201.31665492672713</v>
      </c>
      <c r="N93" s="6">
        <f t="shared" ca="1" si="25"/>
        <v>191.73017327545134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f ca="1">E93+E83</f>
        <v>148.18088246817672</v>
      </c>
      <c r="F94" s="6">
        <f ca="1">F93+F83</f>
        <v>646.1645760464969</v>
      </c>
      <c r="H94" s="6">
        <f ca="1">H93+H83</f>
        <v>83.22779688177269</v>
      </c>
      <c r="I94" s="6">
        <f ca="1">I93+I83</f>
        <v>62.26763106362278</v>
      </c>
      <c r="J94" s="6">
        <f ca="1">J93+J83</f>
        <v>274.61704884329168</v>
      </c>
      <c r="M94" s="6">
        <f ca="1">M93+M83</f>
        <v>210.37590439842984</v>
      </c>
      <c r="N94" s="6">
        <f ca="1">N93+N83</f>
        <v>200.35803107284664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f ca="1">E83/E88</f>
        <v>84.969212175981298</v>
      </c>
      <c r="F95" s="6">
        <f ca="1">F83/F88</f>
        <v>927.50896083229213</v>
      </c>
      <c r="H95" s="6">
        <f ca="1">H83/H88</f>
        <v>56.009542575076125</v>
      </c>
      <c r="I95" s="6">
        <f ca="1">I83/I88</f>
        <v>41.904047250719799</v>
      </c>
      <c r="J95" s="6">
        <f ca="1">J83/J88</f>
        <v>394.18715144970093</v>
      </c>
      <c r="M95" s="6">
        <f ca="1">M83/M88</f>
        <v>301.9749823900907</v>
      </c>
      <c r="N95" s="6">
        <f ca="1">N83/N88</f>
        <v>287.59525991317702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f ca="1">E95/1000</f>
        <v>8.4969212175981301E-2</v>
      </c>
      <c r="F96" s="6">
        <f ca="1">F95/1000</f>
        <v>0.92750896083229217</v>
      </c>
      <c r="H96" s="6">
        <f ca="1">H95/1000</f>
        <v>5.6009542575076128E-2</v>
      </c>
      <c r="I96" s="6">
        <f ca="1">I95/1000</f>
        <v>4.1904047250719799E-2</v>
      </c>
      <c r="J96" s="6">
        <f ca="1">J95/1000</f>
        <v>0.39418715144970096</v>
      </c>
      <c r="M96" s="6">
        <f ca="1">M95/1000</f>
        <v>0.30197498239009068</v>
      </c>
      <c r="N96" s="6">
        <f ca="1">N95/1000</f>
        <v>0.28759525991317703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f ca="1">E91*E83</f>
        <v>1141.6038501903965</v>
      </c>
      <c r="F97" s="6">
        <f ca="1">F91*F83</f>
        <v>9265.8145187145983</v>
      </c>
      <c r="H97" s="6">
        <f ca="1">H91*H83</f>
        <v>641.19724339947152</v>
      </c>
      <c r="I97" s="6">
        <f ca="1">I91*I83</f>
        <v>479.71753292624027</v>
      </c>
      <c r="J97" s="6">
        <f ca="1">J91*J83</f>
        <v>3937.9296429825122</v>
      </c>
      <c r="M97" s="6">
        <f ca="1">M91*M83</f>
        <v>3016.7300740770061</v>
      </c>
      <c r="N97" s="6">
        <f ca="1">N91*N83</f>
        <v>2873.0766465326378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f ca="1">N83/(2/16)</f>
        <v>69.022862379162476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f ca="1">1000*N99/N100</f>
        <v>48267.735929484246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f ca="1">N101/700</f>
        <v>68.953908470691786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f ca="1">0.5*N83/(N87)</f>
        <v>95.865086637725668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f ca="1">N103+N99</f>
        <v>164.88794901688814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f ca="1">0.5*N83/N88</f>
        <v>143.79762995658851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f ca="1">N105/1000</f>
        <v>0.14379762995658851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f ca="1">N91*N83/2</f>
        <v>1436.5383232663189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f ca="1">E104+E94+E75+E44+E61</f>
        <v>329.67805760941962</v>
      </c>
      <c r="F110" s="6">
        <f ca="1">F104+F94+F75+F44+F61</f>
        <v>827.66175118773981</v>
      </c>
      <c r="H110" s="6">
        <f ca="1">H104+H94+H75+H44+H61</f>
        <v>470.36901507117614</v>
      </c>
      <c r="I110" s="6">
        <f ca="1">I104+I94+I75+I44+I61</f>
        <v>349.13784654299911</v>
      </c>
      <c r="J110" s="6">
        <f ca="1">J104+J94+J75+J44+J61</f>
        <v>561.48726432266801</v>
      </c>
      <c r="L110" s="6">
        <f ca="1">L104+L94+L75+L44+L61</f>
        <v>1349.4781260944383</v>
      </c>
      <c r="M110" s="6">
        <f ca="1">M104+M94+M75+M44+M61</f>
        <v>529.14105421176487</v>
      </c>
      <c r="N110" s="6">
        <f ca="1">N104+N94+N75+N44+N61</f>
        <v>730.16497605691598</v>
      </c>
    </row>
    <row r="111" spans="1:42" x14ac:dyDescent="0.25">
      <c r="B111" s="5" t="s">
        <v>50</v>
      </c>
      <c r="C111" s="6" t="s">
        <v>42</v>
      </c>
      <c r="E111" s="6">
        <f ca="1">E106+E96+E74+E43+E63</f>
        <v>0.1612850016496655</v>
      </c>
      <c r="F111" s="6">
        <f ca="1">F106+F96+F74+F43+F63</f>
        <v>1.0038247503059765</v>
      </c>
      <c r="H111" s="6">
        <f ca="1">H106+H96+H74+H43+H63</f>
        <v>0.34290497768025202</v>
      </c>
      <c r="I111" s="6">
        <f ca="1">I106+I96+I74+I43+I63</f>
        <v>0.13782726013367347</v>
      </c>
      <c r="J111" s="6">
        <f ca="1">J106+J96+J74+J43+J63</f>
        <v>0.49011036433265459</v>
      </c>
      <c r="L111" s="6">
        <f ca="1">L106+L96+L74+L43+L63</f>
        <v>0.73592338662173273</v>
      </c>
      <c r="M111" s="6">
        <f ca="1">M106+M96+M74+M43+M63</f>
        <v>0.52049434911919812</v>
      </c>
      <c r="N111" s="6">
        <f ca="1">N106+N96+N74+N43+N63</f>
        <v>0.54606610275271916</v>
      </c>
    </row>
    <row r="112" spans="1:42" x14ac:dyDescent="0.25">
      <c r="B112" s="5" t="s">
        <v>50</v>
      </c>
      <c r="C112" s="6" t="s">
        <v>6</v>
      </c>
      <c r="E112" s="6">
        <f ca="1">E111*1000</f>
        <v>161.2850016496655</v>
      </c>
      <c r="F112" s="6">
        <f ca="1">F111*1000</f>
        <v>1003.8247503059765</v>
      </c>
      <c r="H112" s="6">
        <f ca="1">H111*1000</f>
        <v>342.90497768025205</v>
      </c>
      <c r="I112" s="6">
        <f ca="1">I111*1000</f>
        <v>137.82726013367346</v>
      </c>
      <c r="J112" s="6">
        <f ca="1">J111*1000</f>
        <v>490.11036433265457</v>
      </c>
      <c r="L112" s="6">
        <f t="shared" ref="L112:N112" ca="1" si="26">L111*1000</f>
        <v>735.92338662173279</v>
      </c>
      <c r="M112" s="6">
        <f t="shared" ca="1" si="26"/>
        <v>520.49434911919809</v>
      </c>
      <c r="N112" s="6">
        <f t="shared" ca="1" si="26"/>
        <v>546.06610275271919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f ca="1">E110+E8</f>
        <v>7429.6780576094197</v>
      </c>
      <c r="F115" s="6">
        <f t="shared" ref="F115:N115" ca="1" si="27">F110+F8</f>
        <v>7927.6617511877394</v>
      </c>
      <c r="H115" s="6">
        <f t="shared" ca="1" si="27"/>
        <v>7570.3690150711764</v>
      </c>
      <c r="I115" s="6">
        <f t="shared" ca="1" si="27"/>
        <v>7449.1378465429989</v>
      </c>
      <c r="J115" s="6">
        <f t="shared" ca="1" si="27"/>
        <v>7661.4872643226681</v>
      </c>
      <c r="L115" s="6">
        <f t="shared" ca="1" si="27"/>
        <v>8449.4781260944383</v>
      </c>
      <c r="M115" s="6">
        <f t="shared" ca="1" si="27"/>
        <v>7629.1410542117646</v>
      </c>
      <c r="N115" s="6">
        <f t="shared" ca="1" si="27"/>
        <v>7830.1649760569162</v>
      </c>
    </row>
    <row r="116" spans="1:14" x14ac:dyDescent="0.25">
      <c r="C116" s="6" t="s">
        <v>5</v>
      </c>
      <c r="E116" s="6">
        <f ca="1">E115-E8</f>
        <v>329.67805760941974</v>
      </c>
      <c r="F116" s="6">
        <f t="shared" ref="F116:N116" ca="1" si="28">F115-F8</f>
        <v>827.66175118773936</v>
      </c>
      <c r="H116" s="6">
        <f t="shared" ca="1" si="28"/>
        <v>470.36901507117636</v>
      </c>
      <c r="I116" s="6">
        <f t="shared" ca="1" si="28"/>
        <v>349.13784654299889</v>
      </c>
      <c r="J116" s="6">
        <f t="shared" ca="1" si="28"/>
        <v>561.48726432266812</v>
      </c>
      <c r="L116" s="6">
        <f t="shared" ca="1" si="28"/>
        <v>1349.4781260944383</v>
      </c>
      <c r="M116" s="6">
        <f t="shared" ca="1" si="28"/>
        <v>529.14105421176464</v>
      </c>
      <c r="N116" s="6">
        <f t="shared" ca="1" si="28"/>
        <v>730.1649760569162</v>
      </c>
    </row>
    <row r="117" spans="1:14" x14ac:dyDescent="0.25">
      <c r="C117" s="6" t="s">
        <v>33</v>
      </c>
      <c r="E117" s="6">
        <f ca="1">100*E116/E115</f>
        <v>4.4373128290769746</v>
      </c>
      <c r="F117" s="6">
        <f ca="1">100*F116/F115</f>
        <v>10.440174885914342</v>
      </c>
      <c r="H117" s="6">
        <f ca="1">100*H116/H115</f>
        <v>6.2132904503698621</v>
      </c>
      <c r="I117" s="6">
        <f ca="1">100*I116/I115</f>
        <v>4.6869564469803313</v>
      </c>
      <c r="J117" s="6">
        <f ca="1">100*J116/J115</f>
        <v>7.3286980053775199</v>
      </c>
      <c r="L117" s="6">
        <f t="shared" ref="L117:N117" ca="1" si="29">100*L116/L115</f>
        <v>15.971141719709983</v>
      </c>
      <c r="M117" s="6">
        <f t="shared" ca="1" si="29"/>
        <v>6.9357880585999334</v>
      </c>
      <c r="N117" s="6">
        <f t="shared" ca="1" si="29"/>
        <v>9.3250267176951596</v>
      </c>
    </row>
    <row r="119" spans="1:14" x14ac:dyDescent="0.25">
      <c r="B119" s="5" t="s">
        <v>90</v>
      </c>
      <c r="C119" s="6" t="s">
        <v>91</v>
      </c>
      <c r="E119" s="6">
        <f ca="1">E110/E6</f>
        <v>0.6593561152188393</v>
      </c>
      <c r="F119" s="6">
        <f ca="1">F110/F6</f>
        <v>1.6553235023754795</v>
      </c>
      <c r="H119" s="6">
        <f ca="1">H110/H6</f>
        <v>0.94073803014235224</v>
      </c>
      <c r="I119" s="6">
        <f ca="1">I110/I6</f>
        <v>0.69827569308599824</v>
      </c>
      <c r="J119" s="6">
        <f ca="1">J110/J6</f>
        <v>1.1229745286453361</v>
      </c>
      <c r="L119" s="6">
        <f ca="1">L110/L6</f>
        <v>2.6989562521888764</v>
      </c>
      <c r="M119" s="6">
        <f ca="1">M110/M6</f>
        <v>1.0582821084235297</v>
      </c>
      <c r="N119" s="6">
        <f ca="1">N110/N6</f>
        <v>1.460329952113832</v>
      </c>
    </row>
    <row r="120" spans="1:14" x14ac:dyDescent="0.25">
      <c r="C120" s="6" t="s">
        <v>92</v>
      </c>
      <c r="E120" s="6">
        <f ca="1">E112/E6</f>
        <v>0.322570003299331</v>
      </c>
      <c r="F120" s="6">
        <f ca="1">F112/F6</f>
        <v>2.007649500611953</v>
      </c>
      <c r="H120" s="6">
        <f ca="1">H112/H6</f>
        <v>0.68580995536050404</v>
      </c>
      <c r="I120" s="6">
        <f ca="1">I112/I6</f>
        <v>0.27565452026734694</v>
      </c>
      <c r="J120" s="6">
        <f ca="1">J112/J6</f>
        <v>0.98022072866530918</v>
      </c>
      <c r="L120" s="6">
        <f ca="1">L112/L6</f>
        <v>1.4718467732434655</v>
      </c>
      <c r="M120" s="6">
        <f ca="1">M112/M6</f>
        <v>1.0409886982383962</v>
      </c>
      <c r="N120" s="6">
        <f ca="1">N112/N6</f>
        <v>1.0921322055054383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f>E104</f>
        <v>0</v>
      </c>
      <c r="F121" s="1">
        <f t="shared" ref="F121:N121" si="30">F104</f>
        <v>0</v>
      </c>
      <c r="G121" s="1"/>
      <c r="H121" s="1">
        <f t="shared" si="30"/>
        <v>0</v>
      </c>
      <c r="I121" s="1">
        <f t="shared" si="30"/>
        <v>0</v>
      </c>
      <c r="J121" s="1">
        <f t="shared" si="30"/>
        <v>0</v>
      </c>
      <c r="K121" s="1"/>
      <c r="L121" s="1">
        <f t="shared" si="30"/>
        <v>0</v>
      </c>
      <c r="M121" s="1">
        <f t="shared" si="30"/>
        <v>0</v>
      </c>
      <c r="N121" s="1">
        <f t="shared" ca="1" si="30"/>
        <v>164.88794901688814</v>
      </c>
    </row>
    <row r="122" spans="1:14" x14ac:dyDescent="0.25">
      <c r="B122" s="29" t="s">
        <v>94</v>
      </c>
      <c r="C122" s="6" t="s">
        <v>5</v>
      </c>
      <c r="D122" s="1"/>
      <c r="E122" s="1">
        <f ca="1">E94</f>
        <v>148.18088246817672</v>
      </c>
      <c r="F122" s="1">
        <f t="shared" ref="F122:N122" ca="1" si="31">F94</f>
        <v>646.1645760464969</v>
      </c>
      <c r="G122" s="1"/>
      <c r="H122" s="1">
        <f t="shared" ca="1" si="31"/>
        <v>83.22779688177269</v>
      </c>
      <c r="I122" s="1">
        <f t="shared" ca="1" si="31"/>
        <v>62.26763106362278</v>
      </c>
      <c r="J122" s="1">
        <f t="shared" ca="1" si="31"/>
        <v>274.61704884329168</v>
      </c>
      <c r="K122" s="1"/>
      <c r="L122" s="1">
        <f t="shared" si="31"/>
        <v>0</v>
      </c>
      <c r="M122" s="1">
        <f t="shared" ca="1" si="31"/>
        <v>210.37590439842984</v>
      </c>
      <c r="N122" s="1">
        <f t="shared" ca="1" si="31"/>
        <v>200.35803107284664</v>
      </c>
    </row>
    <row r="123" spans="1:14" x14ac:dyDescent="0.25">
      <c r="B123" s="29" t="s">
        <v>43</v>
      </c>
      <c r="C123" s="6" t="s">
        <v>5</v>
      </c>
      <c r="D123" s="1"/>
      <c r="E123" s="1">
        <f>E75</f>
        <v>0</v>
      </c>
      <c r="F123" s="1">
        <f t="shared" ref="F123:N123" si="32">F75</f>
        <v>0</v>
      </c>
      <c r="G123" s="1"/>
      <c r="H123" s="1">
        <f t="shared" si="32"/>
        <v>25.882352941176471</v>
      </c>
      <c r="I123" s="1">
        <f t="shared" si="32"/>
        <v>25.882352941176471</v>
      </c>
      <c r="J123" s="1">
        <f t="shared" si="32"/>
        <v>25.882352941176471</v>
      </c>
      <c r="K123" s="1"/>
      <c r="L123" s="1">
        <f t="shared" ca="1" si="32"/>
        <v>1210.4414830684336</v>
      </c>
      <c r="M123" s="1">
        <f t="shared" si="32"/>
        <v>25.882352941176471</v>
      </c>
      <c r="N123" s="1">
        <f t="shared" si="32"/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f>E44</f>
        <v>125</v>
      </c>
      <c r="F124" s="1">
        <f>F44</f>
        <v>125</v>
      </c>
      <c r="G124" s="1"/>
      <c r="H124" s="1">
        <f>H44</f>
        <v>222.22222222222223</v>
      </c>
      <c r="I124" s="1">
        <f>I44</f>
        <v>121.95121951219512</v>
      </c>
      <c r="J124" s="1">
        <f>J44</f>
        <v>121.95121951219512</v>
      </c>
      <c r="K124" s="1"/>
      <c r="L124" s="1">
        <f>L44</f>
        <v>0</v>
      </c>
      <c r="M124" s="1">
        <f>M44</f>
        <v>153.84615384615384</v>
      </c>
      <c r="N124" s="1">
        <f>N44</f>
        <v>200</v>
      </c>
    </row>
    <row r="125" spans="1:14" x14ac:dyDescent="0.25">
      <c r="B125" s="5" t="s">
        <v>175</v>
      </c>
      <c r="C125" s="6" t="s">
        <v>5</v>
      </c>
      <c r="E125" s="6">
        <f>E61</f>
        <v>56.497175141242934</v>
      </c>
      <c r="F125" s="6">
        <f t="shared" ref="F125:N125" si="33">F61</f>
        <v>56.497175141242934</v>
      </c>
      <c r="H125" s="6">
        <f>H61</f>
        <v>139.03664302600473</v>
      </c>
      <c r="I125" s="6">
        <f t="shared" si="33"/>
        <v>139.03664302600473</v>
      </c>
      <c r="J125" s="6">
        <f t="shared" si="33"/>
        <v>139.03664302600473</v>
      </c>
      <c r="L125" s="6">
        <f t="shared" si="33"/>
        <v>139.03664302600473</v>
      </c>
      <c r="M125" s="6">
        <f t="shared" si="33"/>
        <v>139.03664302600473</v>
      </c>
      <c r="N125" s="6">
        <f t="shared" si="33"/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f>E105</f>
        <v>0</v>
      </c>
      <c r="F127" s="1">
        <f>F105</f>
        <v>0</v>
      </c>
      <c r="G127" s="1"/>
      <c r="H127" s="1">
        <f>H105</f>
        <v>0</v>
      </c>
      <c r="I127" s="1">
        <f>I105</f>
        <v>0</v>
      </c>
      <c r="J127" s="1">
        <f>J105</f>
        <v>0</v>
      </c>
      <c r="K127" s="1"/>
      <c r="L127" s="1">
        <f>L105</f>
        <v>0</v>
      </c>
      <c r="M127" s="1">
        <f>M105</f>
        <v>0</v>
      </c>
      <c r="N127" s="1">
        <f ca="1">N105</f>
        <v>143.79762995658851</v>
      </c>
    </row>
    <row r="128" spans="1:14" x14ac:dyDescent="0.25">
      <c r="B128" s="29" t="s">
        <v>94</v>
      </c>
      <c r="C128" s="6" t="s">
        <v>6</v>
      </c>
      <c r="D128" s="1"/>
      <c r="E128" s="1">
        <f ca="1">E95</f>
        <v>84.969212175981298</v>
      </c>
      <c r="F128" s="1">
        <f ca="1">F95</f>
        <v>927.50896083229213</v>
      </c>
      <c r="G128" s="1"/>
      <c r="H128" s="1">
        <f ca="1">H95</f>
        <v>56.009542575076125</v>
      </c>
      <c r="I128" s="1">
        <f ca="1">I95</f>
        <v>41.904047250719799</v>
      </c>
      <c r="J128" s="1">
        <f ca="1">J95</f>
        <v>394.18715144970093</v>
      </c>
      <c r="K128" s="1"/>
      <c r="L128" s="1">
        <f>L95</f>
        <v>0</v>
      </c>
      <c r="M128" s="1">
        <f ca="1">M95</f>
        <v>301.9749823900907</v>
      </c>
      <c r="N128" s="1">
        <f ca="1">N95</f>
        <v>287.59525991317702</v>
      </c>
    </row>
    <row r="129" spans="2:14" x14ac:dyDescent="0.25">
      <c r="B129" s="29" t="s">
        <v>43</v>
      </c>
      <c r="C129" s="6" t="s">
        <v>6</v>
      </c>
      <c r="D129" s="1"/>
      <c r="E129" s="1">
        <f>E73</f>
        <v>0</v>
      </c>
      <c r="F129" s="1">
        <f>F73</f>
        <v>0</v>
      </c>
      <c r="G129" s="1"/>
      <c r="H129" s="1">
        <f>H73</f>
        <v>14.666666666666668</v>
      </c>
      <c r="I129" s="1">
        <f>I73</f>
        <v>14.666666666666668</v>
      </c>
      <c r="J129" s="1">
        <f>J73</f>
        <v>14.666666666666668</v>
      </c>
      <c r="K129" s="1"/>
      <c r="L129" s="1">
        <f ca="1">L73</f>
        <v>685.91684040544578</v>
      </c>
      <c r="M129" s="1">
        <f>M73</f>
        <v>14.666666666666668</v>
      </c>
      <c r="N129" s="1">
        <f>N73</f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f>E42</f>
        <v>50</v>
      </c>
      <c r="F130" s="1">
        <f>F42</f>
        <v>50</v>
      </c>
      <c r="G130" s="1"/>
      <c r="H130" s="1">
        <f>H42</f>
        <v>222.22222222222223</v>
      </c>
      <c r="I130" s="1">
        <f>I42</f>
        <v>31.25</v>
      </c>
      <c r="J130" s="1">
        <f>J42</f>
        <v>31.25</v>
      </c>
      <c r="K130" s="1"/>
      <c r="L130" s="1">
        <f>L42</f>
        <v>0</v>
      </c>
      <c r="M130" s="1">
        <f>M42</f>
        <v>153.84615384615384</v>
      </c>
      <c r="N130" s="1">
        <f>N42</f>
        <v>50</v>
      </c>
    </row>
    <row r="131" spans="2:14" x14ac:dyDescent="0.25">
      <c r="B131" s="5" t="s">
        <v>175</v>
      </c>
      <c r="C131" s="6" t="s">
        <v>6</v>
      </c>
      <c r="E131" s="6">
        <f>E62</f>
        <v>26.315789473684212</v>
      </c>
      <c r="F131" s="6">
        <f>F62</f>
        <v>26.315789473684212</v>
      </c>
      <c r="H131" s="6">
        <f>H62</f>
        <v>50.006546216286985</v>
      </c>
      <c r="I131" s="6">
        <f>I62</f>
        <v>50.006546216286985</v>
      </c>
      <c r="J131" s="6">
        <f>J62</f>
        <v>50.006546216286985</v>
      </c>
      <c r="L131" s="6">
        <f>L62</f>
        <v>50.006546216286985</v>
      </c>
      <c r="M131" s="6">
        <f>M62</f>
        <v>50.006546216286985</v>
      </c>
      <c r="N131" s="6">
        <f>N62</f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1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14.28515625" style="6" customWidth="1"/>
    <col min="12" max="14" width="14.28515625" style="6" bestFit="1" customWidth="1"/>
    <col min="15" max="15" width="14.28515625" style="6" customWidth="1"/>
    <col min="16" max="18" width="14.28515625" style="6" bestFit="1" customWidth="1"/>
    <col min="19" max="19" width="9.140625" style="6"/>
    <col min="20" max="22" width="12.85546875" style="6" bestFit="1" customWidth="1"/>
    <col min="23" max="23" width="12.85546875" style="6" customWidth="1"/>
    <col min="24" max="26" width="14.28515625" style="6" bestFit="1" customWidth="1"/>
    <col min="27" max="27" width="12.85546875" style="6" bestFit="1" customWidth="1"/>
    <col min="28" max="37" width="9.140625" style="1"/>
    <col min="38" max="38" width="24.5703125" style="1" customWidth="1"/>
    <col min="39" max="41" width="9.140625" style="1"/>
    <col min="42" max="42" width="14.5703125" style="1" bestFit="1" customWidth="1"/>
    <col min="43" max="64" width="9.140625" style="1"/>
    <col min="65" max="65" width="12" style="1" bestFit="1" customWidth="1"/>
    <col min="66" max="16384" width="9.140625" style="1"/>
  </cols>
  <sheetData>
    <row r="1" spans="2:55" x14ac:dyDescent="0.25">
      <c r="H1" s="6">
        <v>2017</v>
      </c>
      <c r="I1" s="6">
        <v>2025</v>
      </c>
      <c r="J1" s="6">
        <v>2035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2:55" x14ac:dyDescent="0.25">
      <c r="H2" s="6">
        <v>0.28000000000000003</v>
      </c>
      <c r="I2" s="6">
        <v>0.55000000000000004</v>
      </c>
      <c r="J2" s="6">
        <v>1</v>
      </c>
      <c r="L2" s="6">
        <v>1.9642857142857142</v>
      </c>
      <c r="M2" s="6">
        <v>3.5714285714285712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2:55" x14ac:dyDescent="0.25">
      <c r="H3" s="6">
        <v>3</v>
      </c>
      <c r="I3" s="6">
        <v>7.5</v>
      </c>
      <c r="J3" s="6">
        <v>12</v>
      </c>
      <c r="L3" s="6">
        <v>2.5</v>
      </c>
      <c r="M3" s="6">
        <v>4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2:55" x14ac:dyDescent="0.25"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2"/>
      <c r="BA4" s="2"/>
      <c r="BB4" s="2"/>
      <c r="BC4" s="2"/>
    </row>
    <row r="5" spans="2:55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206</v>
      </c>
      <c r="I5" s="5" t="s">
        <v>207</v>
      </c>
      <c r="J5" s="5" t="s">
        <v>212</v>
      </c>
      <c r="K5" s="5"/>
      <c r="L5" s="5" t="s">
        <v>213</v>
      </c>
      <c r="M5" s="5" t="s">
        <v>208</v>
      </c>
      <c r="N5" s="5" t="s">
        <v>214</v>
      </c>
      <c r="O5" s="5"/>
      <c r="P5" s="5" t="s">
        <v>209</v>
      </c>
      <c r="Q5" s="5" t="s">
        <v>210</v>
      </c>
      <c r="R5" s="5" t="s">
        <v>211</v>
      </c>
      <c r="S5" s="5"/>
      <c r="T5" s="5" t="s">
        <v>215</v>
      </c>
      <c r="U5" s="5" t="s">
        <v>216</v>
      </c>
      <c r="V5" s="5" t="s">
        <v>217</v>
      </c>
      <c r="W5" s="5"/>
      <c r="X5" s="5" t="s">
        <v>218</v>
      </c>
      <c r="Y5" s="5" t="s">
        <v>219</v>
      </c>
      <c r="Z5" s="5" t="s">
        <v>220</v>
      </c>
      <c r="AA5" s="5" t="s">
        <v>159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2:55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/>
      <c r="P6" s="8">
        <v>500</v>
      </c>
      <c r="Q6" s="8">
        <v>500</v>
      </c>
      <c r="R6" s="8">
        <v>500</v>
      </c>
      <c r="S6" s="8"/>
      <c r="T6" s="8">
        <v>500</v>
      </c>
      <c r="U6" s="8">
        <v>500</v>
      </c>
      <c r="V6" s="8">
        <v>500</v>
      </c>
      <c r="W6" s="8"/>
      <c r="X6" s="8">
        <v>500</v>
      </c>
      <c r="Y6" s="8">
        <v>500</v>
      </c>
      <c r="Z6" s="8">
        <v>500</v>
      </c>
      <c r="AA6" s="8">
        <v>500</v>
      </c>
      <c r="AF6" s="2"/>
      <c r="AG6" s="2"/>
      <c r="AH6" s="2"/>
      <c r="AI6" s="2"/>
      <c r="AJ6" s="2"/>
      <c r="AK6" s="2"/>
      <c r="AL6" s="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2:55" x14ac:dyDescent="0.25">
      <c r="AF7" s="2"/>
      <c r="AG7" s="2"/>
      <c r="AH7" s="2"/>
      <c r="AI7" s="2"/>
      <c r="AJ7" s="2"/>
      <c r="AK7" s="2"/>
      <c r="AL7" s="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2:55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P8" s="6">
        <v>7100</v>
      </c>
      <c r="Q8" s="6">
        <v>7100</v>
      </c>
      <c r="R8" s="6">
        <v>7100</v>
      </c>
      <c r="T8" s="6">
        <v>7100</v>
      </c>
      <c r="U8" s="6">
        <v>7100</v>
      </c>
      <c r="V8" s="6">
        <v>7100</v>
      </c>
      <c r="X8" s="6">
        <v>7100</v>
      </c>
      <c r="Y8" s="6">
        <v>7100</v>
      </c>
      <c r="Z8" s="6">
        <v>7100</v>
      </c>
      <c r="AA8" s="6">
        <v>7100</v>
      </c>
      <c r="AF8" s="2"/>
      <c r="AG8" s="2"/>
      <c r="AH8" s="2"/>
      <c r="AI8" s="2"/>
      <c r="AJ8" s="2"/>
      <c r="AK8" s="2"/>
      <c r="AL8" s="2"/>
      <c r="AM8" s="2"/>
      <c r="AN8" s="4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2:55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H9" s="6">
        <v>7570.3690150711764</v>
      </c>
      <c r="I9" s="6">
        <v>7554.671702939776</v>
      </c>
      <c r="J9" s="6">
        <v>7550.747374906925</v>
      </c>
      <c r="L9" s="6">
        <v>7449.1378465429989</v>
      </c>
      <c r="M9" s="6">
        <v>7433.4811607532811</v>
      </c>
      <c r="N9" s="6">
        <v>7429.5669893058512</v>
      </c>
      <c r="P9" s="6">
        <v>7661.4872643226681</v>
      </c>
      <c r="Q9" s="6">
        <v>7645.3965397772072</v>
      </c>
      <c r="R9" s="6">
        <v>7641.3738586408417</v>
      </c>
      <c r="T9" s="6">
        <v>8449.4781260944383</v>
      </c>
      <c r="U9" s="6">
        <v>7680.2046438438974</v>
      </c>
      <c r="V9" s="6">
        <v>7508.7765088891219</v>
      </c>
      <c r="X9" s="6">
        <v>7629.1410542117646</v>
      </c>
      <c r="Y9" s="6">
        <v>7613.183435141902</v>
      </c>
      <c r="Z9" s="6">
        <v>7609.1940303744359</v>
      </c>
      <c r="AA9" s="6">
        <v>7830.1649760569162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2:55" x14ac:dyDescent="0.25">
      <c r="C10" s="6" t="s">
        <v>65</v>
      </c>
      <c r="E10" s="6">
        <v>1059.7273465904264</v>
      </c>
      <c r="F10" s="6">
        <v>1128.7976848897395</v>
      </c>
      <c r="G10" s="6">
        <v>29.231000000000002</v>
      </c>
      <c r="H10" s="6">
        <v>1079.2411823903722</v>
      </c>
      <c r="I10" s="6">
        <v>1077.0639651977469</v>
      </c>
      <c r="J10" s="6">
        <v>1076.5196608995905</v>
      </c>
      <c r="K10" s="6">
        <v>29.231000000000002</v>
      </c>
      <c r="L10" s="6">
        <v>1062.4264193155138</v>
      </c>
      <c r="M10" s="6">
        <v>1060.25483699648</v>
      </c>
      <c r="N10" s="6">
        <v>1059.7119414167214</v>
      </c>
      <c r="O10" s="6">
        <v>29.231000000000002</v>
      </c>
      <c r="P10" s="6">
        <v>1091.8792835615541</v>
      </c>
      <c r="Q10" s="6">
        <v>1089.6475000670985</v>
      </c>
      <c r="R10" s="6">
        <v>1089.0895541934847</v>
      </c>
      <c r="S10" s="6">
        <v>29.231000000000002</v>
      </c>
      <c r="T10" s="6">
        <v>1201.1736160892985</v>
      </c>
      <c r="U10" s="6">
        <v>1094.4753841011484</v>
      </c>
      <c r="V10" s="6">
        <v>1070.6983017829211</v>
      </c>
      <c r="W10" s="6">
        <v>29.231000000000002</v>
      </c>
      <c r="X10" s="6">
        <v>1087.3928642191718</v>
      </c>
      <c r="Y10" s="6">
        <v>1085.1795424541817</v>
      </c>
      <c r="Z10" s="6">
        <v>1084.6262120129343</v>
      </c>
      <c r="AA10" s="6">
        <v>1115.2748821790942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x14ac:dyDescent="0.25">
      <c r="C11" s="6" t="s">
        <v>64</v>
      </c>
      <c r="E11" s="6">
        <v>529863.67329521314</v>
      </c>
      <c r="F11" s="6">
        <v>564398.84244486969</v>
      </c>
      <c r="H11" s="6">
        <v>539620.59119518613</v>
      </c>
      <c r="I11" s="6">
        <v>538531.98259887344</v>
      </c>
      <c r="J11" s="6">
        <v>538259.83044979523</v>
      </c>
      <c r="L11" s="6">
        <v>531213.20965775696</v>
      </c>
      <c r="M11" s="6">
        <v>530127.41849823995</v>
      </c>
      <c r="N11" s="6">
        <v>529855.97070836066</v>
      </c>
      <c r="P11" s="6">
        <v>545939.64178077702</v>
      </c>
      <c r="Q11" s="6">
        <v>544823.75003354927</v>
      </c>
      <c r="R11" s="6">
        <v>544544.7770967423</v>
      </c>
      <c r="T11" s="6">
        <v>600586.80804464931</v>
      </c>
      <c r="U11" s="6">
        <v>547237.69205057423</v>
      </c>
      <c r="V11" s="6">
        <v>535349.15089146059</v>
      </c>
      <c r="X11" s="6">
        <v>543696.43210958585</v>
      </c>
      <c r="Y11" s="6">
        <v>542589.77122709085</v>
      </c>
      <c r="Z11" s="6">
        <v>542313.10600646713</v>
      </c>
      <c r="AA11" s="6">
        <v>557637.44108954712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x14ac:dyDescent="0.25">
      <c r="T12" s="6">
        <v>97.99</v>
      </c>
      <c r="U12" s="6">
        <v>97.99</v>
      </c>
      <c r="V12" s="6">
        <v>97.99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x14ac:dyDescent="0.25">
      <c r="B13" s="5" t="s">
        <v>86</v>
      </c>
      <c r="C13" s="9" t="s">
        <v>81</v>
      </c>
      <c r="D13" s="6" t="s">
        <v>85</v>
      </c>
      <c r="T13" s="6">
        <v>55.555555555555557</v>
      </c>
      <c r="U13" s="6">
        <v>55.555555555555557</v>
      </c>
      <c r="V13" s="6">
        <v>55.555555555555557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18.510000000000002</v>
      </c>
      <c r="L14" s="6">
        <v>18.510000000000002</v>
      </c>
      <c r="M14" s="6">
        <v>18.510000000000002</v>
      </c>
      <c r="N14" s="6">
        <v>18.510000000000002</v>
      </c>
      <c r="P14" s="6">
        <v>11.9</v>
      </c>
      <c r="Q14" s="6">
        <v>11.9</v>
      </c>
      <c r="R14" s="6">
        <v>11.9</v>
      </c>
      <c r="T14" s="6">
        <v>136</v>
      </c>
      <c r="U14" s="6">
        <v>136</v>
      </c>
      <c r="V14" s="6">
        <v>136</v>
      </c>
      <c r="X14" s="6">
        <v>11.9</v>
      </c>
      <c r="Y14" s="6">
        <v>11.9</v>
      </c>
      <c r="Z14" s="6">
        <v>11.9</v>
      </c>
      <c r="AA14" s="6">
        <v>4.2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x14ac:dyDescent="0.25">
      <c r="B15" s="5" t="s">
        <v>88</v>
      </c>
      <c r="C15" s="9" t="s">
        <v>89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x14ac:dyDescent="0.25">
      <c r="C16" s="9"/>
      <c r="F16" s="6" t="s">
        <v>118</v>
      </c>
      <c r="P16" s="6" t="s">
        <v>118</v>
      </c>
      <c r="Q16" s="6" t="s">
        <v>118</v>
      </c>
      <c r="R16" s="6" t="s">
        <v>118</v>
      </c>
      <c r="X16" s="6" t="s">
        <v>118</v>
      </c>
      <c r="Y16" s="6" t="s">
        <v>118</v>
      </c>
      <c r="Z16" s="6" t="s">
        <v>118</v>
      </c>
      <c r="AA16" s="6" t="s">
        <v>117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2:55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0.18</v>
      </c>
      <c r="L17" s="6">
        <v>0.18</v>
      </c>
      <c r="M17" s="6">
        <v>0.18</v>
      </c>
      <c r="N17" s="6">
        <v>0.18</v>
      </c>
      <c r="P17" s="6">
        <v>1.36</v>
      </c>
      <c r="Q17" s="6">
        <v>1.36</v>
      </c>
      <c r="R17" s="6">
        <v>1.36</v>
      </c>
      <c r="T17" s="6">
        <v>2.0699999999999998</v>
      </c>
      <c r="U17" s="6">
        <v>2.0699999999999998</v>
      </c>
      <c r="V17" s="6">
        <v>2.0699999999999998</v>
      </c>
      <c r="X17" s="6">
        <v>1.36</v>
      </c>
      <c r="Y17" s="6">
        <v>1.36</v>
      </c>
      <c r="Z17" s="6">
        <v>1.36</v>
      </c>
      <c r="AA17" s="6">
        <v>0.87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2:55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0.84745762711864414</v>
      </c>
      <c r="K18" s="8"/>
      <c r="L18" s="8">
        <v>0.84745762711864414</v>
      </c>
      <c r="M18" s="8">
        <v>0.84745762711864414</v>
      </c>
      <c r="N18" s="8">
        <v>0.84745762711864414</v>
      </c>
      <c r="O18" s="8"/>
      <c r="P18" s="8">
        <v>0.42372881355932196</v>
      </c>
      <c r="Q18" s="8">
        <v>0.42372881355932196</v>
      </c>
      <c r="R18" s="8">
        <v>0.42372881355932196</v>
      </c>
      <c r="S18" s="8"/>
      <c r="T18" s="8">
        <v>0.32573289902280134</v>
      </c>
      <c r="U18" s="8">
        <v>0.32573289902280134</v>
      </c>
      <c r="V18" s="8">
        <v>0.32573289902280134</v>
      </c>
      <c r="W18" s="8"/>
      <c r="X18" s="8">
        <v>0.42372881355932196</v>
      </c>
      <c r="Y18" s="8">
        <v>0.42372881355932196</v>
      </c>
      <c r="Z18" s="8">
        <v>0.42372881355932196</v>
      </c>
      <c r="AA18" s="8">
        <v>0.53475935828876997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/>
      <c r="P19" s="8">
        <v>1</v>
      </c>
      <c r="Q19" s="8">
        <v>1</v>
      </c>
      <c r="R19" s="8">
        <v>1</v>
      </c>
      <c r="S19" s="8"/>
      <c r="T19" s="8">
        <v>1</v>
      </c>
      <c r="U19" s="8">
        <v>1</v>
      </c>
      <c r="V19" s="8">
        <v>1</v>
      </c>
      <c r="W19" s="8"/>
      <c r="X19" s="8">
        <v>1</v>
      </c>
      <c r="Y19" s="8">
        <v>1</v>
      </c>
      <c r="Z19" s="8">
        <v>1</v>
      </c>
      <c r="AA19" s="8">
        <v>1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0.38</v>
      </c>
      <c r="J20" s="8">
        <v>0.38</v>
      </c>
      <c r="K20" s="8"/>
      <c r="L20" s="8">
        <v>0.5</v>
      </c>
      <c r="M20" s="8">
        <v>0.5</v>
      </c>
      <c r="N20" s="8">
        <v>0.5</v>
      </c>
      <c r="O20" s="8"/>
      <c r="P20" s="8">
        <v>0.5</v>
      </c>
      <c r="Q20" s="8">
        <v>0.5</v>
      </c>
      <c r="R20" s="8">
        <v>0.5</v>
      </c>
      <c r="S20" s="8"/>
      <c r="T20" s="8">
        <v>1</v>
      </c>
      <c r="U20" s="8">
        <v>1</v>
      </c>
      <c r="V20" s="8">
        <v>1</v>
      </c>
      <c r="W20" s="8"/>
      <c r="X20" s="8">
        <v>0.65</v>
      </c>
      <c r="Y20" s="8">
        <v>0.65</v>
      </c>
      <c r="Z20" s="8">
        <v>0.65</v>
      </c>
      <c r="AA20" s="8">
        <v>0.7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/>
      <c r="P21" s="8">
        <v>1</v>
      </c>
      <c r="Q21" s="8">
        <v>1</v>
      </c>
      <c r="R21" s="8">
        <v>1</v>
      </c>
      <c r="S21" s="8"/>
      <c r="T21" s="8">
        <v>1</v>
      </c>
      <c r="U21" s="8">
        <v>1</v>
      </c>
      <c r="V21" s="8">
        <v>1</v>
      </c>
      <c r="W21" s="8"/>
      <c r="X21" s="8">
        <v>1</v>
      </c>
      <c r="Y21" s="8">
        <v>1</v>
      </c>
      <c r="Z21" s="8">
        <v>1</v>
      </c>
      <c r="AA21" s="8">
        <v>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/>
      <c r="P22" s="8">
        <v>0.94</v>
      </c>
      <c r="Q22" s="8">
        <v>0.94</v>
      </c>
      <c r="R22" s="8">
        <v>0.94</v>
      </c>
      <c r="S22" s="8"/>
      <c r="T22" s="8">
        <v>0.94</v>
      </c>
      <c r="U22" s="8">
        <v>0.94</v>
      </c>
      <c r="V22" s="8">
        <v>0.94</v>
      </c>
      <c r="W22" s="8"/>
      <c r="X22" s="8">
        <v>0.94</v>
      </c>
      <c r="Y22" s="8">
        <v>0.94</v>
      </c>
      <c r="Z22" s="8">
        <v>0.94</v>
      </c>
      <c r="AA22" s="8">
        <v>0.94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2:55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0.95</v>
      </c>
      <c r="M23" s="8">
        <v>0.95</v>
      </c>
      <c r="N23" s="8">
        <v>0.95</v>
      </c>
      <c r="O23" s="8"/>
      <c r="P23" s="8">
        <v>0.95</v>
      </c>
      <c r="Q23" s="8">
        <v>0.95</v>
      </c>
      <c r="R23" s="8">
        <v>0.95</v>
      </c>
      <c r="S23" s="8"/>
      <c r="T23" s="8">
        <v>1</v>
      </c>
      <c r="U23" s="8">
        <v>1</v>
      </c>
      <c r="V23" s="8">
        <v>1</v>
      </c>
      <c r="W23" s="8"/>
      <c r="X23" s="8">
        <v>0.95</v>
      </c>
      <c r="Y23" s="8">
        <v>0.95</v>
      </c>
      <c r="Z23" s="8">
        <v>0.95</v>
      </c>
      <c r="AA23" s="8">
        <v>0.95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O24" s="8"/>
      <c r="P24" s="8">
        <v>0.99</v>
      </c>
      <c r="Q24" s="8">
        <v>0.99</v>
      </c>
      <c r="R24" s="8">
        <v>0.99</v>
      </c>
      <c r="S24" s="8"/>
      <c r="T24" s="8">
        <v>0.99</v>
      </c>
      <c r="U24" s="8">
        <v>0.99</v>
      </c>
      <c r="V24" s="8">
        <v>0.99</v>
      </c>
      <c r="W24" s="8"/>
      <c r="X24" s="8">
        <v>0.99</v>
      </c>
      <c r="Y24" s="8">
        <v>0.99</v>
      </c>
      <c r="Z24" s="8">
        <v>0.99</v>
      </c>
      <c r="AA24" s="8">
        <v>0.99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O25" s="8"/>
      <c r="P25" s="8">
        <v>0.99</v>
      </c>
      <c r="Q25" s="8">
        <v>0.99</v>
      </c>
      <c r="R25" s="8">
        <v>0.99</v>
      </c>
      <c r="S25" s="8"/>
      <c r="T25" s="8">
        <v>0.99</v>
      </c>
      <c r="U25" s="8">
        <v>0.99</v>
      </c>
      <c r="V25" s="8">
        <v>0.99</v>
      </c>
      <c r="W25" s="8"/>
      <c r="X25" s="8">
        <v>0.99</v>
      </c>
      <c r="Y25" s="8">
        <v>0.99</v>
      </c>
      <c r="Z25" s="8">
        <v>0.99</v>
      </c>
      <c r="AA25" s="8">
        <v>0.99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2:55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O26" s="8"/>
      <c r="P26" s="8">
        <v>0.88</v>
      </c>
      <c r="Q26" s="8">
        <v>0.88</v>
      </c>
      <c r="R26" s="8">
        <v>0.88</v>
      </c>
      <c r="S26" s="8"/>
      <c r="T26" s="8">
        <v>0.88</v>
      </c>
      <c r="U26" s="8">
        <v>0.88</v>
      </c>
      <c r="V26" s="8">
        <v>0.88</v>
      </c>
      <c r="W26" s="8"/>
      <c r="X26" s="8">
        <v>0.88</v>
      </c>
      <c r="Y26" s="8">
        <v>0.88</v>
      </c>
      <c r="Z26" s="8">
        <v>0.88</v>
      </c>
      <c r="AA26" s="8">
        <v>0.88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2:55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>
        <v>0.81073871999999991</v>
      </c>
      <c r="U27" s="8">
        <v>0.81073871999999991</v>
      </c>
      <c r="V27" s="8">
        <v>0.81073871999999991</v>
      </c>
      <c r="W27" s="8"/>
      <c r="X27" s="8"/>
      <c r="Y27" s="8"/>
      <c r="Z27" s="8"/>
      <c r="AA27" s="8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 x14ac:dyDescent="0.25">
      <c r="B28" s="6"/>
      <c r="U28" s="6">
        <v>0</v>
      </c>
      <c r="V28" s="6">
        <v>0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/>
      <c r="P29" s="8">
        <v>100</v>
      </c>
      <c r="Q29" s="8">
        <v>100</v>
      </c>
      <c r="R29" s="8">
        <v>100</v>
      </c>
      <c r="S29" s="8"/>
      <c r="T29" s="8">
        <v>100</v>
      </c>
      <c r="U29" s="8">
        <v>100</v>
      </c>
      <c r="V29" s="8">
        <v>100</v>
      </c>
      <c r="W29" s="8"/>
      <c r="X29" s="8">
        <v>100</v>
      </c>
      <c r="Y29" s="8">
        <v>100</v>
      </c>
      <c r="Z29" s="8">
        <v>100</v>
      </c>
      <c r="AA29" s="8">
        <v>100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0.29267667792000002</v>
      </c>
      <c r="J30" s="6">
        <v>0.29267667792000002</v>
      </c>
      <c r="L30" s="6">
        <v>0.38510089199999997</v>
      </c>
      <c r="M30" s="6">
        <v>0.38510089199999997</v>
      </c>
      <c r="N30" s="6">
        <v>0.38510089199999997</v>
      </c>
      <c r="P30" s="6">
        <v>0.38510089199999997</v>
      </c>
      <c r="Q30" s="6">
        <v>0.38510089199999997</v>
      </c>
      <c r="R30" s="6">
        <v>0.38510089199999997</v>
      </c>
      <c r="T30" s="6">
        <v>0.81073871999999991</v>
      </c>
      <c r="U30" s="6">
        <v>0.81073871999999991</v>
      </c>
      <c r="V30" s="6">
        <v>0.81073871999999991</v>
      </c>
      <c r="X30" s="6">
        <v>0.50063115959999993</v>
      </c>
      <c r="Y30" s="6">
        <v>0.50063115959999993</v>
      </c>
      <c r="Z30" s="6">
        <v>0.50063115959999993</v>
      </c>
      <c r="AA30" s="6">
        <v>0.53914124879999992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0.24803108298305088</v>
      </c>
      <c r="J31" s="6">
        <v>0.24803108298305088</v>
      </c>
      <c r="L31" s="6">
        <v>0.32635668813559321</v>
      </c>
      <c r="M31" s="6">
        <v>0.32635668813559321</v>
      </c>
      <c r="N31" s="6">
        <v>0.32635668813559321</v>
      </c>
      <c r="P31" s="6">
        <v>0.16317834406779658</v>
      </c>
      <c r="Q31" s="6">
        <v>0.16317834406779658</v>
      </c>
      <c r="R31" s="6">
        <v>0.16317834406779658</v>
      </c>
      <c r="T31" s="6">
        <v>0.26408427361563519</v>
      </c>
      <c r="U31" s="6">
        <v>0.26408427361563519</v>
      </c>
      <c r="V31" s="6">
        <v>0.26408427361563519</v>
      </c>
      <c r="X31" s="6">
        <v>0.21213184728813553</v>
      </c>
      <c r="Y31" s="6">
        <v>0.21213184728813553</v>
      </c>
      <c r="Z31" s="6">
        <v>0.21213184728813553</v>
      </c>
      <c r="AA31" s="6">
        <v>0.28831082823529403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512.15125730649606</v>
      </c>
      <c r="I32" s="6">
        <v>511.11806422525854</v>
      </c>
      <c r="J32" s="6">
        <v>510.85976595494913</v>
      </c>
      <c r="L32" s="6">
        <v>383.1706080605818</v>
      </c>
      <c r="M32" s="6">
        <v>382.38741357058223</v>
      </c>
      <c r="N32" s="6">
        <v>382.1916149480823</v>
      </c>
      <c r="P32" s="6">
        <v>393.79296429825121</v>
      </c>
      <c r="Q32" s="6">
        <v>392.98805788489125</v>
      </c>
      <c r="R32" s="6">
        <v>392.78683128155126</v>
      </c>
      <c r="T32" s="6">
        <v>205.77505212163373</v>
      </c>
      <c r="U32" s="6">
        <v>187.49640034760449</v>
      </c>
      <c r="V32" s="6">
        <v>183.42310878691987</v>
      </c>
      <c r="X32" s="6">
        <v>301.6730074077006</v>
      </c>
      <c r="Y32" s="6">
        <v>301.05897042513783</v>
      </c>
      <c r="Z32" s="6">
        <v>300.90546117949719</v>
      </c>
      <c r="AA32" s="6">
        <v>287.30766465326377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"/>
      <c r="AZ32" s="2"/>
      <c r="BA32" s="2"/>
      <c r="BB32" s="2"/>
      <c r="BC32" s="2"/>
    </row>
    <row r="33" spans="1:68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1843743.0513089448</v>
      </c>
      <c r="I33" s="6">
        <v>1840023.5591920833</v>
      </c>
      <c r="J33" s="6">
        <v>1839093.6861628678</v>
      </c>
      <c r="L33" s="6">
        <v>1379413.085487626</v>
      </c>
      <c r="M33" s="6">
        <v>1376593.5875792259</v>
      </c>
      <c r="N33" s="6">
        <v>1375888.7131021258</v>
      </c>
      <c r="P33" s="6">
        <v>1417653.5373508744</v>
      </c>
      <c r="Q33" s="6">
        <v>1414755.8765809073</v>
      </c>
      <c r="R33" s="6">
        <v>1414031.4613884154</v>
      </c>
      <c r="T33" s="6">
        <v>740789.59500620537</v>
      </c>
      <c r="U33" s="6">
        <v>674986.50126217515</v>
      </c>
      <c r="V33" s="6">
        <v>660322.66337478079</v>
      </c>
      <c r="X33" s="6">
        <v>1086021.9578501559</v>
      </c>
      <c r="Y33" s="6">
        <v>1083811.426481355</v>
      </c>
      <c r="Z33" s="6">
        <v>1083258.7936391549</v>
      </c>
      <c r="AA33" s="6">
        <v>1034306.7653063373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68" x14ac:dyDescent="0.25">
      <c r="B34" s="5" t="s">
        <v>68</v>
      </c>
      <c r="C34" s="6" t="s">
        <v>65</v>
      </c>
      <c r="E34" s="6">
        <v>7195.9756445705734</v>
      </c>
      <c r="F34" s="6">
        <v>15744.459434632299</v>
      </c>
      <c r="H34" s="6">
        <v>4351.2336010891095</v>
      </c>
      <c r="I34" s="6">
        <v>4342.4555996933159</v>
      </c>
      <c r="J34" s="6">
        <v>4340.2610993443677</v>
      </c>
      <c r="L34" s="6">
        <v>3255.4148817507971</v>
      </c>
      <c r="M34" s="6">
        <v>3248.7608666869728</v>
      </c>
      <c r="N34" s="6">
        <v>3247.0973629210166</v>
      </c>
      <c r="P34" s="6">
        <v>6691.3246962961284</v>
      </c>
      <c r="Q34" s="6">
        <v>6677.6477374618826</v>
      </c>
      <c r="R34" s="6">
        <v>6674.2284977533218</v>
      </c>
      <c r="T34" s="6">
        <v>4548.4481133381005</v>
      </c>
      <c r="U34" s="6">
        <v>4144.4171177497547</v>
      </c>
      <c r="V34" s="6">
        <v>4054.3811531211531</v>
      </c>
      <c r="X34" s="6">
        <v>5126.0236410527359</v>
      </c>
      <c r="Y34" s="6">
        <v>5115.5899329919966</v>
      </c>
      <c r="Z34" s="6">
        <v>5112.9815059768116</v>
      </c>
      <c r="AA34" s="6">
        <v>3868.3073022457015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68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25.217131493384283</v>
      </c>
      <c r="I35" s="6">
        <v>25.26810634168497</v>
      </c>
      <c r="J35" s="6">
        <v>25.280882270808789</v>
      </c>
      <c r="L35" s="6">
        <v>33.70557482310349</v>
      </c>
      <c r="M35" s="6">
        <v>33.77460957567871</v>
      </c>
      <c r="N35" s="6">
        <v>33.791912472371742</v>
      </c>
      <c r="P35" s="6">
        <v>1.0734876528668273E-2</v>
      </c>
      <c r="Q35" s="6">
        <v>1.0756863382444585E-2</v>
      </c>
      <c r="R35" s="6">
        <v>1.0762374175853772E-2</v>
      </c>
      <c r="X35" s="6">
        <v>1.4012917118192567E-2</v>
      </c>
      <c r="Y35" s="6">
        <v>1.404149772926689E-2</v>
      </c>
      <c r="Z35" s="6">
        <v>1.4048661107809887E-2</v>
      </c>
      <c r="AA35" s="6">
        <v>1.4713560999849152E-2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L35" s="1" t="s">
        <v>161</v>
      </c>
      <c r="BN35" s="1" t="s">
        <v>163</v>
      </c>
    </row>
    <row r="36" spans="1:68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8.9270502313028466</v>
      </c>
      <c r="I36" s="6">
        <v>8.9450957029470999</v>
      </c>
      <c r="J36" s="6">
        <v>8.9496184759306097</v>
      </c>
      <c r="L36" s="6">
        <v>11.932021673429443</v>
      </c>
      <c r="M36" s="6">
        <v>11.956460484168332</v>
      </c>
      <c r="N36" s="6">
        <v>11.962585837005005</v>
      </c>
      <c r="P36" s="6">
        <v>3.8002253358355538E-3</v>
      </c>
      <c r="Q36" s="6">
        <v>3.8080088439693374E-3</v>
      </c>
      <c r="R36" s="6">
        <v>3.8099597054141077E-3</v>
      </c>
      <c r="X36" s="6">
        <v>4.9606758418976795E-3</v>
      </c>
      <c r="Y36" s="6">
        <v>4.9707935886671231E-3</v>
      </c>
      <c r="Z36" s="6">
        <v>4.9733294774178295E-3</v>
      </c>
      <c r="AA36" s="6">
        <v>5.208708935092449E-3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M36" s="1" t="s">
        <v>162</v>
      </c>
    </row>
    <row r="37" spans="1:68" x14ac:dyDescent="0.25">
      <c r="B37" s="5" t="s">
        <v>78</v>
      </c>
      <c r="C37" s="6" t="s">
        <v>79</v>
      </c>
      <c r="E37" s="6">
        <v>0.50027922519700763</v>
      </c>
      <c r="F37" s="6">
        <v>0.22865168124372504</v>
      </c>
      <c r="H37" s="6">
        <v>0.82735091931199201</v>
      </c>
      <c r="I37" s="6">
        <v>0.82902335725817244</v>
      </c>
      <c r="J37" s="6">
        <v>0.82944252375648853</v>
      </c>
      <c r="L37" s="6">
        <v>1.105848947297982</v>
      </c>
      <c r="M37" s="6">
        <v>1.1081139141132033</v>
      </c>
      <c r="N37" s="6">
        <v>1.1086816062588978</v>
      </c>
      <c r="P37" s="6">
        <v>0.53800962939296948</v>
      </c>
      <c r="Q37" s="6">
        <v>0.53911156466163523</v>
      </c>
      <c r="R37" s="6">
        <v>0.53938775413729612</v>
      </c>
      <c r="T37" s="6">
        <v>0.79147811084081376</v>
      </c>
      <c r="U37" s="6">
        <v>0.8686377402950578</v>
      </c>
      <c r="V37" s="6">
        <v>0.88792764765861876</v>
      </c>
      <c r="X37" s="6">
        <v>0.70229818902336727</v>
      </c>
      <c r="Y37" s="6">
        <v>0.70373058965982138</v>
      </c>
      <c r="Z37" s="6">
        <v>0.70408960325674808</v>
      </c>
      <c r="AA37" s="6">
        <v>0.9306388657158563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M37" s="1" t="s">
        <v>164</v>
      </c>
      <c r="BN37" s="1" t="s">
        <v>165</v>
      </c>
      <c r="BO37" s="1" t="s">
        <v>166</v>
      </c>
      <c r="BP37" s="1" t="s">
        <v>167</v>
      </c>
    </row>
    <row r="38" spans="1:68" x14ac:dyDescent="0.25">
      <c r="B38" s="5" t="s">
        <v>83</v>
      </c>
      <c r="C38" s="9" t="s">
        <v>84</v>
      </c>
      <c r="E38" s="6">
        <v>123.98666035595097</v>
      </c>
      <c r="F38" s="6">
        <v>187.35906727212438</v>
      </c>
      <c r="H38" s="6">
        <v>80.541333956159434</v>
      </c>
      <c r="I38" s="6">
        <v>80.37885315032328</v>
      </c>
      <c r="J38" s="6">
        <v>80.338232948864274</v>
      </c>
      <c r="L38" s="6">
        <v>60.257729461207255</v>
      </c>
      <c r="M38" s="6">
        <v>60.134563642375866</v>
      </c>
      <c r="N38" s="6">
        <v>60.103772187668021</v>
      </c>
      <c r="P38" s="6">
        <v>79.626763885923936</v>
      </c>
      <c r="Q38" s="6">
        <v>79.464008075796414</v>
      </c>
      <c r="R38" s="6">
        <v>79.423319123264534</v>
      </c>
      <c r="T38" s="6">
        <v>618.58894341398172</v>
      </c>
      <c r="U38" s="6">
        <v>563.64072801396674</v>
      </c>
      <c r="V38" s="6">
        <v>551.39583682447699</v>
      </c>
      <c r="X38" s="6">
        <v>60.999681328527572</v>
      </c>
      <c r="Y38" s="6">
        <v>60.875520202604754</v>
      </c>
      <c r="Z38" s="6">
        <v>60.844479921124062</v>
      </c>
      <c r="AA38" s="6">
        <v>16.246890669431949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L38" s="1" t="s">
        <v>58</v>
      </c>
      <c r="BM38" s="1">
        <v>85</v>
      </c>
      <c r="BN38" s="1">
        <v>85</v>
      </c>
      <c r="BO38" s="1">
        <v>85</v>
      </c>
      <c r="BP38" s="1">
        <v>85</v>
      </c>
    </row>
    <row r="39" spans="1:68" x14ac:dyDescent="0.25"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L39" s="1" t="s">
        <v>5</v>
      </c>
      <c r="BM39" s="1">
        <v>48</v>
      </c>
      <c r="BN39" s="1">
        <v>91</v>
      </c>
      <c r="BO39" s="1">
        <v>72</v>
      </c>
      <c r="BP39" s="1">
        <v>90</v>
      </c>
    </row>
    <row r="40" spans="1:68" x14ac:dyDescent="0.25"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L40" s="1" t="s">
        <v>56</v>
      </c>
      <c r="BM40" s="1">
        <v>1.7708333333333333</v>
      </c>
      <c r="BN40" s="1">
        <v>0.93406593406593408</v>
      </c>
      <c r="BO40" s="1">
        <v>1.1805555555555556</v>
      </c>
      <c r="BP40" s="1">
        <v>0.94444444444444442</v>
      </c>
    </row>
    <row r="41" spans="1:68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0.45</v>
      </c>
      <c r="I41" s="8">
        <v>0.45</v>
      </c>
      <c r="J41" s="8">
        <v>0.45</v>
      </c>
      <c r="K41" s="8"/>
      <c r="L41" s="8">
        <v>0.82</v>
      </c>
      <c r="M41" s="8">
        <v>0.82</v>
      </c>
      <c r="N41" s="8">
        <v>0.82</v>
      </c>
      <c r="O41" s="8"/>
      <c r="P41" s="8">
        <v>0.82</v>
      </c>
      <c r="Q41" s="8">
        <v>0.82</v>
      </c>
      <c r="R41" s="8">
        <v>0.82</v>
      </c>
      <c r="S41" s="8"/>
      <c r="T41" s="8"/>
      <c r="U41" s="8"/>
      <c r="V41" s="8"/>
      <c r="W41" s="8"/>
      <c r="X41" s="8">
        <v>0.65</v>
      </c>
      <c r="Y41" s="8">
        <v>0.65</v>
      </c>
      <c r="Z41" s="8">
        <v>0.65</v>
      </c>
      <c r="AA41" s="8">
        <v>0.5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L41" s="1" t="s">
        <v>169</v>
      </c>
      <c r="BM41" s="1">
        <v>470</v>
      </c>
      <c r="BN41" s="1">
        <v>620</v>
      </c>
      <c r="BO41" s="1">
        <v>590</v>
      </c>
      <c r="BP41" s="1">
        <v>680</v>
      </c>
    </row>
    <row r="42" spans="1:68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0.45</v>
      </c>
      <c r="I42" s="8">
        <v>0.45</v>
      </c>
      <c r="J42" s="8">
        <v>0.45</v>
      </c>
      <c r="K42" s="8"/>
      <c r="L42" s="8">
        <v>3.2</v>
      </c>
      <c r="M42" s="8">
        <v>3.2</v>
      </c>
      <c r="N42" s="8">
        <v>3.2</v>
      </c>
      <c r="O42" s="8"/>
      <c r="P42" s="8">
        <v>3.2</v>
      </c>
      <c r="Q42" s="8">
        <v>3.2</v>
      </c>
      <c r="R42" s="8">
        <v>3.2</v>
      </c>
      <c r="S42" s="8"/>
      <c r="T42" s="8"/>
      <c r="U42" s="8"/>
      <c r="V42" s="8"/>
      <c r="W42" s="8"/>
      <c r="X42" s="8">
        <v>0.65</v>
      </c>
      <c r="Y42" s="8">
        <v>0.65</v>
      </c>
      <c r="Z42" s="8">
        <v>0.65</v>
      </c>
      <c r="AA42" s="8">
        <v>2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68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222.22222222222223</v>
      </c>
      <c r="I43" s="6">
        <v>222.22222222222223</v>
      </c>
      <c r="J43" s="6">
        <v>222.22222222222223</v>
      </c>
      <c r="L43" s="6">
        <v>31.25</v>
      </c>
      <c r="M43" s="6">
        <v>31.25</v>
      </c>
      <c r="N43" s="6">
        <v>31.25</v>
      </c>
      <c r="P43" s="6">
        <v>31.25</v>
      </c>
      <c r="Q43" s="6">
        <v>31.25</v>
      </c>
      <c r="R43" s="6">
        <v>31.25</v>
      </c>
      <c r="X43" s="6">
        <v>153.84615384615384</v>
      </c>
      <c r="Y43" s="6">
        <v>153.84615384615384</v>
      </c>
      <c r="Z43" s="6">
        <v>153.84615384615384</v>
      </c>
      <c r="AA43" s="6">
        <v>50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L43" s="1" t="s">
        <v>168</v>
      </c>
      <c r="BM43" s="1">
        <v>16</v>
      </c>
    </row>
    <row r="44" spans="1:68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0.22222222222222224</v>
      </c>
      <c r="I44" s="6">
        <v>0.22222222222222224</v>
      </c>
      <c r="J44" s="6">
        <v>0.22222222222222224</v>
      </c>
      <c r="L44" s="6">
        <v>3.125E-2</v>
      </c>
      <c r="M44" s="6">
        <v>3.125E-2</v>
      </c>
      <c r="N44" s="6">
        <v>3.125E-2</v>
      </c>
      <c r="P44" s="6">
        <v>3.125E-2</v>
      </c>
      <c r="Q44" s="6">
        <v>3.125E-2</v>
      </c>
      <c r="R44" s="6">
        <v>3.125E-2</v>
      </c>
      <c r="X44" s="6">
        <v>0.15384615384615383</v>
      </c>
      <c r="Y44" s="6">
        <v>0.15384615384615383</v>
      </c>
      <c r="Z44" s="6">
        <v>0.15384615384615383</v>
      </c>
      <c r="AA44" s="6">
        <v>0.05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L44" s="1" t="s">
        <v>170</v>
      </c>
      <c r="BM44" s="1">
        <v>7.5</v>
      </c>
    </row>
    <row r="45" spans="1:68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222.22222222222223</v>
      </c>
      <c r="I45" s="6">
        <v>222.22222222222223</v>
      </c>
      <c r="J45" s="6">
        <v>222.22222222222223</v>
      </c>
      <c r="L45" s="6">
        <v>121.95121951219512</v>
      </c>
      <c r="M45" s="6">
        <v>121.95121951219512</v>
      </c>
      <c r="N45" s="6">
        <v>121.95121951219512</v>
      </c>
      <c r="P45" s="6">
        <v>121.95121951219512</v>
      </c>
      <c r="Q45" s="6">
        <v>121.95121951219512</v>
      </c>
      <c r="R45" s="6">
        <v>121.95121951219512</v>
      </c>
      <c r="X45" s="6">
        <v>153.84615384615384</v>
      </c>
      <c r="Y45" s="6">
        <v>153.84615384615384</v>
      </c>
      <c r="Z45" s="6">
        <v>153.84615384615384</v>
      </c>
      <c r="AA45" s="6">
        <v>200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L45" s="1" t="s">
        <v>171</v>
      </c>
      <c r="BM45" s="1">
        <v>12</v>
      </c>
    </row>
    <row r="46" spans="1:68" x14ac:dyDescent="0.25">
      <c r="B46" s="5" t="s">
        <v>9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68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P47" s="6">
        <v>14.1</v>
      </c>
      <c r="Q47" s="6">
        <v>14.1</v>
      </c>
      <c r="R47" s="6">
        <v>14.1</v>
      </c>
      <c r="T47" s="6">
        <v>14.1</v>
      </c>
      <c r="U47" s="6">
        <v>14.1</v>
      </c>
      <c r="V47" s="6">
        <v>14.1</v>
      </c>
      <c r="X47" s="6">
        <v>14.1</v>
      </c>
      <c r="Y47" s="6">
        <v>14.1</v>
      </c>
      <c r="Z47" s="6">
        <v>14.1</v>
      </c>
      <c r="AA47" s="6">
        <v>14.1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L47" s="1" t="s">
        <v>172</v>
      </c>
      <c r="BM47" s="1">
        <v>29.375</v>
      </c>
    </row>
    <row r="48" spans="1:68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P48" s="6">
        <v>13.4</v>
      </c>
      <c r="Q48" s="6">
        <v>13.4</v>
      </c>
      <c r="R48" s="6">
        <v>13.4</v>
      </c>
      <c r="T48" s="6">
        <v>13.4</v>
      </c>
      <c r="U48" s="6">
        <v>13.4</v>
      </c>
      <c r="V48" s="6">
        <v>13.4</v>
      </c>
      <c r="X48" s="6">
        <v>13.4</v>
      </c>
      <c r="Y48" s="6">
        <v>13.4</v>
      </c>
      <c r="Z48" s="6">
        <v>13.4</v>
      </c>
      <c r="AA48" s="6">
        <v>13.4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L48" s="1" t="s">
        <v>170</v>
      </c>
      <c r="BM48" s="1">
        <v>220.3125</v>
      </c>
    </row>
    <row r="49" spans="1:65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P49" s="6">
        <v>1.6</v>
      </c>
      <c r="Q49" s="6">
        <v>1.6</v>
      </c>
      <c r="R49" s="6">
        <v>1.6</v>
      </c>
      <c r="T49" s="6">
        <v>1.6</v>
      </c>
      <c r="U49" s="6">
        <v>1.6</v>
      </c>
      <c r="V49" s="6">
        <v>1.6</v>
      </c>
      <c r="X49" s="6">
        <v>1.6</v>
      </c>
      <c r="Y49" s="6">
        <v>1.6</v>
      </c>
      <c r="Z49" s="6">
        <v>1.6</v>
      </c>
      <c r="AA49" s="6">
        <v>1.6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L49" s="1" t="s">
        <v>171</v>
      </c>
      <c r="BM49" s="1">
        <v>352.5</v>
      </c>
    </row>
    <row r="50" spans="1:65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P50" s="6">
        <v>5.7</v>
      </c>
      <c r="Q50" s="6">
        <v>5.7</v>
      </c>
      <c r="R50" s="6">
        <v>5.7</v>
      </c>
      <c r="T50" s="6">
        <v>5.7</v>
      </c>
      <c r="U50" s="6">
        <v>5.7</v>
      </c>
      <c r="V50" s="6">
        <v>5.7</v>
      </c>
      <c r="X50" s="6">
        <v>5.7</v>
      </c>
      <c r="Y50" s="6">
        <v>5.7</v>
      </c>
      <c r="Z50" s="6">
        <v>5.7</v>
      </c>
      <c r="AA50" s="6">
        <v>5.7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65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P51" s="6">
        <v>1.44</v>
      </c>
      <c r="Q51" s="6">
        <v>1.44</v>
      </c>
      <c r="R51" s="6">
        <v>1.44</v>
      </c>
      <c r="T51" s="6">
        <v>1.44</v>
      </c>
      <c r="U51" s="6">
        <v>1.44</v>
      </c>
      <c r="V51" s="6">
        <v>1.44</v>
      </c>
      <c r="X51" s="6">
        <v>1.44</v>
      </c>
      <c r="Y51" s="6">
        <v>1.44</v>
      </c>
      <c r="Z51" s="6">
        <v>1.44</v>
      </c>
      <c r="AA51" s="6">
        <v>1.44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L51" s="1" t="s">
        <v>173</v>
      </c>
      <c r="BM51" s="1">
        <v>17917029.825823229</v>
      </c>
    </row>
    <row r="52" spans="1:65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P52" s="6">
        <v>4</v>
      </c>
      <c r="Q52" s="6">
        <v>4</v>
      </c>
      <c r="R52" s="6">
        <v>4</v>
      </c>
      <c r="T52" s="6">
        <v>4</v>
      </c>
      <c r="U52" s="6">
        <v>4</v>
      </c>
      <c r="V52" s="6">
        <v>4</v>
      </c>
      <c r="X52" s="6">
        <v>4</v>
      </c>
      <c r="Y52" s="6">
        <v>4</v>
      </c>
      <c r="Z52" s="6">
        <v>4</v>
      </c>
      <c r="AA52" s="6">
        <v>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L52" s="1" t="s">
        <v>174</v>
      </c>
      <c r="BM52" s="1">
        <v>22396287.282279037</v>
      </c>
    </row>
    <row r="53" spans="1:65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P53" s="6">
        <v>0.94</v>
      </c>
      <c r="Q53" s="6">
        <v>0.94</v>
      </c>
      <c r="R53" s="6">
        <v>0.94</v>
      </c>
      <c r="T53" s="6">
        <v>0.94</v>
      </c>
      <c r="U53" s="6">
        <v>0.94</v>
      </c>
      <c r="V53" s="6">
        <v>0.94</v>
      </c>
      <c r="X53" s="6">
        <v>0.94</v>
      </c>
      <c r="Y53" s="6">
        <v>0.94</v>
      </c>
      <c r="Z53" s="6">
        <v>0.94</v>
      </c>
      <c r="AA53" s="6">
        <v>0.94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M53" s="1">
        <v>22.396287282279037</v>
      </c>
    </row>
    <row r="54" spans="1:65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P54" s="6">
        <v>7.0921985815602842</v>
      </c>
      <c r="Q54" s="6">
        <v>7.0921985815602842</v>
      </c>
      <c r="R54" s="6">
        <v>7.0921985815602842</v>
      </c>
      <c r="T54" s="6">
        <v>7.0921985815602842</v>
      </c>
      <c r="U54" s="6">
        <v>7.0921985815602842</v>
      </c>
      <c r="V54" s="6">
        <v>7.0921985815602842</v>
      </c>
      <c r="X54" s="6">
        <v>7.0921985815602842</v>
      </c>
      <c r="Y54" s="6">
        <v>7.0921985815602842</v>
      </c>
      <c r="Z54" s="6">
        <v>7.0921985815602842</v>
      </c>
      <c r="AA54" s="6">
        <v>7.0921985815602842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65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P55" s="6">
        <v>7.4626865671641793</v>
      </c>
      <c r="Q55" s="6">
        <v>7.4626865671641793</v>
      </c>
      <c r="R55" s="6">
        <v>7.4626865671641793</v>
      </c>
      <c r="T55" s="6">
        <v>7.4626865671641793</v>
      </c>
      <c r="U55" s="6">
        <v>7.4626865671641793</v>
      </c>
      <c r="V55" s="6">
        <v>7.4626865671641793</v>
      </c>
      <c r="X55" s="6">
        <v>7.4626865671641793</v>
      </c>
      <c r="Y55" s="6">
        <v>7.4626865671641793</v>
      </c>
      <c r="Z55" s="6">
        <v>7.4626865671641793</v>
      </c>
      <c r="AA55" s="6">
        <v>7.4626865671641793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L55" s="1" t="s">
        <v>143</v>
      </c>
      <c r="BM55" s="1">
        <v>3.7952719095211767</v>
      </c>
    </row>
    <row r="56" spans="1:65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P56" s="6">
        <v>62.5</v>
      </c>
      <c r="Q56" s="6">
        <v>62.5</v>
      </c>
      <c r="R56" s="6">
        <v>62.5</v>
      </c>
      <c r="T56" s="6">
        <v>62.5</v>
      </c>
      <c r="U56" s="6">
        <v>62.5</v>
      </c>
      <c r="V56" s="6">
        <v>62.5</v>
      </c>
      <c r="X56" s="6">
        <v>62.5</v>
      </c>
      <c r="Y56" s="6">
        <v>62.5</v>
      </c>
      <c r="Z56" s="6">
        <v>62.5</v>
      </c>
      <c r="AA56" s="6">
        <v>62.5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65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P57" s="6">
        <v>17.543859649122805</v>
      </c>
      <c r="Q57" s="6">
        <v>17.543859649122805</v>
      </c>
      <c r="R57" s="6">
        <v>17.543859649122805</v>
      </c>
      <c r="T57" s="6">
        <v>17.543859649122805</v>
      </c>
      <c r="U57" s="6">
        <v>17.543859649122805</v>
      </c>
      <c r="V57" s="6">
        <v>17.543859649122805</v>
      </c>
      <c r="X57" s="6">
        <v>17.543859649122805</v>
      </c>
      <c r="Y57" s="6">
        <v>17.543859649122805</v>
      </c>
      <c r="Z57" s="6">
        <v>17.543859649122805</v>
      </c>
      <c r="AA57" s="6">
        <v>17.543859649122805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65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P58" s="6">
        <v>69.444444444444443</v>
      </c>
      <c r="Q58" s="6">
        <v>69.444444444444443</v>
      </c>
      <c r="R58" s="6">
        <v>69.444444444444443</v>
      </c>
      <c r="T58" s="6">
        <v>69.444444444444443</v>
      </c>
      <c r="U58" s="6">
        <v>69.444444444444443</v>
      </c>
      <c r="V58" s="6">
        <v>69.444444444444443</v>
      </c>
      <c r="X58" s="6">
        <v>69.444444444444443</v>
      </c>
      <c r="Y58" s="6">
        <v>69.444444444444443</v>
      </c>
      <c r="Z58" s="6">
        <v>69.444444444444443</v>
      </c>
      <c r="AA58" s="6">
        <v>69.444444444444443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65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P59" s="6">
        <v>25</v>
      </c>
      <c r="Q59" s="6">
        <v>25</v>
      </c>
      <c r="R59" s="6">
        <v>25</v>
      </c>
      <c r="T59" s="6">
        <v>25</v>
      </c>
      <c r="U59" s="6">
        <v>25</v>
      </c>
      <c r="V59" s="6">
        <v>25</v>
      </c>
      <c r="X59" s="6">
        <v>25</v>
      </c>
      <c r="Y59" s="6">
        <v>25</v>
      </c>
      <c r="Z59" s="6">
        <v>25</v>
      </c>
      <c r="AA59" s="6">
        <v>25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65" x14ac:dyDescent="0.25">
      <c r="B60" s="5" t="s">
        <v>222</v>
      </c>
      <c r="H60" s="6">
        <v>1</v>
      </c>
      <c r="I60" s="6">
        <v>1</v>
      </c>
      <c r="J60" s="6">
        <v>1</v>
      </c>
      <c r="L60" s="6">
        <v>1</v>
      </c>
      <c r="M60" s="6">
        <v>1</v>
      </c>
      <c r="N60" s="6">
        <v>1</v>
      </c>
      <c r="P60" s="6">
        <v>1</v>
      </c>
      <c r="Q60" s="6">
        <v>1</v>
      </c>
      <c r="R60" s="6">
        <v>1</v>
      </c>
      <c r="T60" s="6">
        <v>1</v>
      </c>
      <c r="U60" s="6">
        <v>1</v>
      </c>
      <c r="V60" s="6">
        <v>1</v>
      </c>
      <c r="X60" s="6">
        <v>1</v>
      </c>
      <c r="Y60" s="6">
        <v>1</v>
      </c>
      <c r="Z60" s="6">
        <v>1</v>
      </c>
      <c r="AA60" s="6">
        <v>1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65" x14ac:dyDescent="0.25">
      <c r="B61" s="5" t="s">
        <v>221</v>
      </c>
      <c r="H61" s="6">
        <v>1</v>
      </c>
      <c r="I61" s="6">
        <v>1</v>
      </c>
      <c r="J61" s="6">
        <v>1</v>
      </c>
      <c r="L61" s="6">
        <v>1</v>
      </c>
      <c r="M61" s="6">
        <v>1</v>
      </c>
      <c r="N61" s="6">
        <v>1</v>
      </c>
      <c r="P61" s="6">
        <v>1</v>
      </c>
      <c r="Q61" s="6">
        <v>1</v>
      </c>
      <c r="R61" s="6">
        <v>1</v>
      </c>
      <c r="T61" s="6">
        <v>1</v>
      </c>
      <c r="U61" s="6">
        <v>1</v>
      </c>
      <c r="V61" s="6">
        <v>1</v>
      </c>
      <c r="X61" s="6">
        <v>1</v>
      </c>
      <c r="Y61" s="6">
        <v>1</v>
      </c>
      <c r="Z61" s="6">
        <v>1</v>
      </c>
      <c r="AA61" s="6">
        <v>1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65" x14ac:dyDescent="0.25">
      <c r="A62" s="1"/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139.03664302600473</v>
      </c>
      <c r="I62" s="6">
        <v>139.03664302600473</v>
      </c>
      <c r="J62" s="6">
        <v>139.03664302600473</v>
      </c>
      <c r="L62" s="6">
        <v>139.03664302600473</v>
      </c>
      <c r="M62" s="6">
        <v>139.03664302600473</v>
      </c>
      <c r="N62" s="6">
        <v>139.03664302600473</v>
      </c>
      <c r="P62" s="6">
        <v>139.03664302600473</v>
      </c>
      <c r="Q62" s="6">
        <v>139.03664302600473</v>
      </c>
      <c r="R62" s="6">
        <v>139.03664302600473</v>
      </c>
      <c r="T62" s="6">
        <v>139.03664302600473</v>
      </c>
      <c r="U62" s="6">
        <v>139.03664302600473</v>
      </c>
      <c r="V62" s="6">
        <v>139.03664302600473</v>
      </c>
      <c r="X62" s="6">
        <v>139.03664302600473</v>
      </c>
      <c r="Y62" s="6">
        <v>139.03664302600473</v>
      </c>
      <c r="Z62" s="6">
        <v>139.03664302600473</v>
      </c>
      <c r="AA62" s="6">
        <v>139.03664302600473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65" x14ac:dyDescent="0.25"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50.006546216286985</v>
      </c>
      <c r="I63" s="6">
        <v>50.006546216286985</v>
      </c>
      <c r="J63" s="6">
        <v>50.006546216286985</v>
      </c>
      <c r="L63" s="6">
        <v>50.006546216286985</v>
      </c>
      <c r="M63" s="6">
        <v>50.006546216286985</v>
      </c>
      <c r="N63" s="6">
        <v>50.006546216286985</v>
      </c>
      <c r="P63" s="6">
        <v>50.006546216286985</v>
      </c>
      <c r="Q63" s="6">
        <v>50.006546216286985</v>
      </c>
      <c r="R63" s="6">
        <v>50.006546216286985</v>
      </c>
      <c r="T63" s="6">
        <v>50.006546216286985</v>
      </c>
      <c r="U63" s="6">
        <v>50.006546216286985</v>
      </c>
      <c r="V63" s="6">
        <v>50.006546216286985</v>
      </c>
      <c r="X63" s="6">
        <v>50.006546216286985</v>
      </c>
      <c r="Y63" s="6">
        <v>50.006546216286985</v>
      </c>
      <c r="Z63" s="6">
        <v>50.006546216286985</v>
      </c>
      <c r="AA63" s="6">
        <v>50.006546216286985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65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5.0006546216286987E-2</v>
      </c>
      <c r="I64" s="6">
        <v>5.0006546216286987E-2</v>
      </c>
      <c r="J64" s="6">
        <v>5.0006546216286987E-2</v>
      </c>
      <c r="L64" s="6">
        <v>5.0006546216286987E-2</v>
      </c>
      <c r="M64" s="6">
        <v>5.0006546216286987E-2</v>
      </c>
      <c r="N64" s="6">
        <v>5.0006546216286987E-2</v>
      </c>
      <c r="P64" s="6">
        <v>5.0006546216286987E-2</v>
      </c>
      <c r="Q64" s="6">
        <v>5.0006546216286987E-2</v>
      </c>
      <c r="R64" s="6">
        <v>5.0006546216286987E-2</v>
      </c>
      <c r="T64" s="6">
        <v>5.0006546216286987E-2</v>
      </c>
      <c r="U64" s="6">
        <v>5.0006546216286987E-2</v>
      </c>
      <c r="V64" s="6">
        <v>5.0006546216286987E-2</v>
      </c>
      <c r="X64" s="6">
        <v>5.0006546216286987E-2</v>
      </c>
      <c r="Y64" s="6">
        <v>5.0006546216286987E-2</v>
      </c>
      <c r="Z64" s="6">
        <v>5.0006546216286987E-2</v>
      </c>
      <c r="AA64" s="6">
        <v>5.0006546216286987E-2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x14ac:dyDescent="0.25"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x14ac:dyDescent="0.25"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x14ac:dyDescent="0.25"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4.4000000000000004</v>
      </c>
      <c r="M68" s="8">
        <v>4.4000000000000004</v>
      </c>
      <c r="N68" s="8">
        <v>4.4000000000000004</v>
      </c>
      <c r="O68" s="8"/>
      <c r="P68" s="8">
        <v>4.4000000000000004</v>
      </c>
      <c r="Q68" s="8">
        <v>4.4000000000000004</v>
      </c>
      <c r="R68" s="8">
        <v>4.4000000000000004</v>
      </c>
      <c r="S68" s="8"/>
      <c r="T68" s="8">
        <v>205.77505212163373</v>
      </c>
      <c r="U68" s="8">
        <v>187.49640034760449</v>
      </c>
      <c r="V68" s="8">
        <v>183.42310878691987</v>
      </c>
      <c r="W68" s="8"/>
      <c r="X68" s="8">
        <v>4.4000000000000004</v>
      </c>
      <c r="Y68" s="8">
        <v>4.4000000000000004</v>
      </c>
      <c r="Z68" s="8">
        <v>4.4000000000000004</v>
      </c>
      <c r="AA68" s="8">
        <v>4.4000000000000004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0.42500000000000004</v>
      </c>
      <c r="J69" s="8">
        <v>0.68</v>
      </c>
      <c r="K69" s="8"/>
      <c r="L69" s="8">
        <v>0.17</v>
      </c>
      <c r="M69" s="8">
        <v>0.42500000000000004</v>
      </c>
      <c r="N69" s="8">
        <v>0.68</v>
      </c>
      <c r="O69" s="8"/>
      <c r="P69" s="8">
        <v>0.17</v>
      </c>
      <c r="Q69" s="8">
        <v>0.42500000000000004</v>
      </c>
      <c r="R69" s="8">
        <v>0.68</v>
      </c>
      <c r="S69" s="8"/>
      <c r="T69" s="8">
        <v>0.17</v>
      </c>
      <c r="U69" s="8">
        <v>0.42500000000000004</v>
      </c>
      <c r="V69" s="8">
        <v>0.68</v>
      </c>
      <c r="W69" s="8"/>
      <c r="X69" s="8">
        <v>0.17</v>
      </c>
      <c r="Y69" s="8">
        <v>0.42500000000000004</v>
      </c>
      <c r="Z69" s="8">
        <v>0.68</v>
      </c>
      <c r="AA69" s="8">
        <v>0.17</v>
      </c>
      <c r="AE69" s="14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0.6</v>
      </c>
      <c r="J70" s="8">
        <v>1.08</v>
      </c>
      <c r="K70" s="8"/>
      <c r="L70" s="8">
        <v>0.3</v>
      </c>
      <c r="M70" s="8">
        <v>0.6</v>
      </c>
      <c r="N70" s="8">
        <v>1.08</v>
      </c>
      <c r="O70" s="8"/>
      <c r="P70" s="8">
        <v>0.3</v>
      </c>
      <c r="Q70" s="8">
        <v>0.6</v>
      </c>
      <c r="R70" s="8">
        <v>1.08</v>
      </c>
      <c r="S70" s="8"/>
      <c r="T70" s="8">
        <v>0.3</v>
      </c>
      <c r="U70" s="8">
        <v>0.6</v>
      </c>
      <c r="V70" s="8">
        <v>1.08</v>
      </c>
      <c r="W70" s="8"/>
      <c r="X70" s="8">
        <v>0.3</v>
      </c>
      <c r="Y70" s="8">
        <v>0.6</v>
      </c>
      <c r="Z70" s="8">
        <v>1.08</v>
      </c>
      <c r="AA70" s="8">
        <v>0.3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1.5300000000000002</v>
      </c>
      <c r="J71" s="8">
        <v>2.4480000000000004</v>
      </c>
      <c r="K71" s="8"/>
      <c r="L71" s="8">
        <v>0.6120000000000001</v>
      </c>
      <c r="M71" s="8">
        <v>1.5300000000000002</v>
      </c>
      <c r="N71" s="8">
        <v>2.4480000000000004</v>
      </c>
      <c r="O71" s="8"/>
      <c r="P71" s="8">
        <v>0.6120000000000001</v>
      </c>
      <c r="Q71" s="8">
        <v>1.5300000000000002</v>
      </c>
      <c r="R71" s="8">
        <v>2.4480000000000004</v>
      </c>
      <c r="S71" s="8"/>
      <c r="T71" s="8">
        <v>0.6120000000000001</v>
      </c>
      <c r="U71" s="8">
        <v>1.5300000000000002</v>
      </c>
      <c r="V71" s="8">
        <v>2.4480000000000004</v>
      </c>
      <c r="W71" s="8"/>
      <c r="X71" s="8">
        <v>0.6120000000000001</v>
      </c>
      <c r="Y71" s="8">
        <v>1.5300000000000002</v>
      </c>
      <c r="Z71" s="8">
        <v>2.4480000000000004</v>
      </c>
      <c r="AA71" s="8">
        <v>0.6120000000000001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2.16</v>
      </c>
      <c r="J72" s="8">
        <v>3.8880000000000003</v>
      </c>
      <c r="K72" s="8"/>
      <c r="L72" s="8">
        <v>1.08</v>
      </c>
      <c r="M72" s="8">
        <v>2.16</v>
      </c>
      <c r="N72" s="8">
        <v>3.8880000000000003</v>
      </c>
      <c r="O72" s="8"/>
      <c r="P72" s="8">
        <v>1.08</v>
      </c>
      <c r="Q72" s="8">
        <v>2.16</v>
      </c>
      <c r="R72" s="8">
        <v>3.8880000000000003</v>
      </c>
      <c r="S72" s="8"/>
      <c r="T72" s="8">
        <v>1.08</v>
      </c>
      <c r="U72" s="8">
        <v>2.16</v>
      </c>
      <c r="V72" s="8">
        <v>3.8880000000000003</v>
      </c>
      <c r="W72" s="8"/>
      <c r="X72" s="8">
        <v>1.08</v>
      </c>
      <c r="Y72" s="8">
        <v>2.16</v>
      </c>
      <c r="Z72" s="8">
        <v>3.8880000000000003</v>
      </c>
      <c r="AA72" s="8">
        <v>1.08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x14ac:dyDescent="0.25">
      <c r="B73" s="5" t="s">
        <v>50</v>
      </c>
      <c r="C73" s="6" t="s">
        <v>6</v>
      </c>
      <c r="H73" s="6">
        <v>14.666666666666668</v>
      </c>
      <c r="I73" s="6">
        <v>7.3333333333333339</v>
      </c>
      <c r="J73" s="6">
        <v>4.0740740740740744</v>
      </c>
      <c r="L73" s="6">
        <v>14.666666666666668</v>
      </c>
      <c r="M73" s="6">
        <v>7.3333333333333339</v>
      </c>
      <c r="N73" s="6">
        <v>4.0740740740740744</v>
      </c>
      <c r="P73" s="6">
        <v>14.666666666666668</v>
      </c>
      <c r="Q73" s="6">
        <v>7.3333333333333339</v>
      </c>
      <c r="R73" s="6">
        <v>4.0740740740740744</v>
      </c>
      <c r="T73" s="6">
        <v>685.91684040544578</v>
      </c>
      <c r="U73" s="6">
        <v>312.49400057934082</v>
      </c>
      <c r="V73" s="6">
        <v>169.8362118397406</v>
      </c>
      <c r="X73" s="6">
        <v>14.666666666666668</v>
      </c>
      <c r="Y73" s="6">
        <v>7.3333333333333339</v>
      </c>
      <c r="Z73" s="6">
        <v>4.0740740740740744</v>
      </c>
      <c r="AA73" s="6">
        <v>14.666666666666668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7.3333333333333341E-3</v>
      </c>
      <c r="J74" s="6">
        <v>4.0740740740740746E-3</v>
      </c>
      <c r="L74" s="6">
        <v>1.4666666666666668E-2</v>
      </c>
      <c r="M74" s="6">
        <v>7.3333333333333341E-3</v>
      </c>
      <c r="N74" s="6">
        <v>4.0740740740740746E-3</v>
      </c>
      <c r="P74" s="6">
        <v>1.4666666666666668E-2</v>
      </c>
      <c r="Q74" s="6">
        <v>7.3333333333333341E-3</v>
      </c>
      <c r="R74" s="6">
        <v>4.0740740740740746E-3</v>
      </c>
      <c r="T74" s="6">
        <v>0.68591684040544576</v>
      </c>
      <c r="U74" s="6">
        <v>0.31249400057934085</v>
      </c>
      <c r="V74" s="6">
        <v>0.1698362118397406</v>
      </c>
      <c r="X74" s="6">
        <v>1.4666666666666668E-2</v>
      </c>
      <c r="Y74" s="6">
        <v>7.3333333333333341E-3</v>
      </c>
      <c r="Z74" s="6">
        <v>4.0740740740740746E-3</v>
      </c>
      <c r="AA74" s="6">
        <v>1.4666666666666668E-2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10.352941176470589</v>
      </c>
      <c r="J75" s="6">
        <v>6.4705882352941178</v>
      </c>
      <c r="L75" s="6">
        <v>25.882352941176471</v>
      </c>
      <c r="M75" s="6">
        <v>10.352941176470589</v>
      </c>
      <c r="N75" s="6">
        <v>6.4705882352941178</v>
      </c>
      <c r="P75" s="6">
        <v>25.882352941176471</v>
      </c>
      <c r="Q75" s="6">
        <v>10.352941176470589</v>
      </c>
      <c r="R75" s="6">
        <v>6.4705882352941178</v>
      </c>
      <c r="T75" s="6">
        <v>1210.4414830684336</v>
      </c>
      <c r="U75" s="6">
        <v>441.1680008178929</v>
      </c>
      <c r="V75" s="6">
        <v>269.73986586311742</v>
      </c>
      <c r="X75" s="6">
        <v>25.882352941176471</v>
      </c>
      <c r="Y75" s="6">
        <v>10.352941176470589</v>
      </c>
      <c r="Z75" s="6">
        <v>6.4705882352941178</v>
      </c>
      <c r="AA75" s="6">
        <v>25.882352941176471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O76" s="8"/>
      <c r="P76" s="8">
        <v>200</v>
      </c>
      <c r="Q76" s="8">
        <v>200</v>
      </c>
      <c r="R76" s="8">
        <v>200</v>
      </c>
      <c r="S76" s="8"/>
      <c r="T76" s="8">
        <v>200</v>
      </c>
      <c r="U76" s="8">
        <v>200</v>
      </c>
      <c r="V76" s="8">
        <v>200</v>
      </c>
      <c r="W76" s="8"/>
      <c r="X76" s="8">
        <v>200</v>
      </c>
      <c r="Y76" s="8">
        <v>200</v>
      </c>
      <c r="Z76" s="8">
        <v>200</v>
      </c>
      <c r="AA76" s="8">
        <v>200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880.00000000000011</v>
      </c>
      <c r="M77" s="6">
        <v>880.00000000000011</v>
      </c>
      <c r="N77" s="6">
        <v>880.00000000000011</v>
      </c>
      <c r="P77" s="6">
        <v>880.00000000000011</v>
      </c>
      <c r="Q77" s="6">
        <v>880.00000000000011</v>
      </c>
      <c r="R77" s="6">
        <v>880.00000000000011</v>
      </c>
      <c r="T77" s="6">
        <v>41155.010424326749</v>
      </c>
      <c r="U77" s="6">
        <v>37499.280069520901</v>
      </c>
      <c r="V77" s="6">
        <v>36684.621757383975</v>
      </c>
      <c r="X77" s="6">
        <v>880.00000000000011</v>
      </c>
      <c r="Y77" s="6">
        <v>880.00000000000011</v>
      </c>
      <c r="Z77" s="6">
        <v>880.00000000000011</v>
      </c>
      <c r="AA77" s="6">
        <v>880.00000000000011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x14ac:dyDescent="0.25">
      <c r="B78" s="6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0">
        <v>12.7</v>
      </c>
      <c r="K79" s="10"/>
      <c r="L79" s="10">
        <v>12.7</v>
      </c>
      <c r="M79" s="10">
        <v>12.7</v>
      </c>
      <c r="N79" s="10">
        <v>12.7</v>
      </c>
      <c r="O79" s="10"/>
      <c r="P79" s="11">
        <v>33.299999999999997</v>
      </c>
      <c r="Q79" s="11">
        <v>33.299999999999997</v>
      </c>
      <c r="R79" s="11">
        <v>33.299999999999997</v>
      </c>
      <c r="S79" s="10"/>
      <c r="T79" s="8"/>
      <c r="U79" s="8"/>
      <c r="V79" s="8"/>
      <c r="W79" s="8"/>
      <c r="X79" s="11">
        <v>33.299999999999997</v>
      </c>
      <c r="Y79" s="11">
        <v>33.299999999999997</v>
      </c>
      <c r="Z79" s="11">
        <v>33.299999999999997</v>
      </c>
      <c r="AA79" s="11">
        <v>33.299999999999997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/>
      <c r="H80" s="10">
        <v>45.72</v>
      </c>
      <c r="I80" s="10">
        <v>45.72</v>
      </c>
      <c r="J80" s="10">
        <v>45.72</v>
      </c>
      <c r="K80" s="10"/>
      <c r="L80" s="10">
        <v>45.72</v>
      </c>
      <c r="M80" s="10">
        <v>45.72</v>
      </c>
      <c r="N80" s="10">
        <v>45.72</v>
      </c>
      <c r="O80" s="10"/>
      <c r="P80" s="10">
        <v>119.88</v>
      </c>
      <c r="Q80" s="10">
        <v>119.88</v>
      </c>
      <c r="R80" s="10">
        <v>119.88</v>
      </c>
      <c r="S80" s="10"/>
      <c r="T80" s="10">
        <v>0</v>
      </c>
      <c r="U80" s="10">
        <v>0</v>
      </c>
      <c r="V80" s="10">
        <v>0</v>
      </c>
      <c r="W80" s="10"/>
      <c r="X80" s="10">
        <v>119.88</v>
      </c>
      <c r="Y80" s="10">
        <v>119.88</v>
      </c>
      <c r="Z80" s="10">
        <v>119.88</v>
      </c>
      <c r="AA80" s="10">
        <v>119.88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0"/>
      <c r="K81" s="10"/>
      <c r="L81" s="10"/>
      <c r="M81" s="10"/>
      <c r="N81" s="10"/>
      <c r="O81" s="10"/>
      <c r="P81" s="11"/>
      <c r="Q81" s="11"/>
      <c r="R81" s="11"/>
      <c r="S81" s="10"/>
      <c r="T81" s="8"/>
      <c r="U81" s="8"/>
      <c r="V81" s="8"/>
      <c r="W81" s="8"/>
      <c r="X81" s="11"/>
      <c r="Y81" s="11"/>
      <c r="Z81" s="11"/>
      <c r="AA81" s="1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x14ac:dyDescent="0.25">
      <c r="B82" s="7"/>
      <c r="F82" s="11"/>
      <c r="G82" s="11"/>
      <c r="H82" s="10"/>
      <c r="I82" s="10"/>
      <c r="J82" s="10"/>
      <c r="K82" s="10"/>
      <c r="L82" s="10"/>
      <c r="M82" s="10"/>
      <c r="N82" s="10"/>
      <c r="O82" s="10"/>
      <c r="P82" s="11"/>
      <c r="Q82" s="11"/>
      <c r="R82" s="11"/>
      <c r="S82" s="10"/>
      <c r="T82" s="8"/>
      <c r="U82" s="8"/>
      <c r="V82" s="8"/>
      <c r="W82" s="8"/>
      <c r="X82" s="11"/>
      <c r="Y82" s="11"/>
      <c r="Z82" s="11"/>
      <c r="AA82" s="1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40.326870654054808</v>
      </c>
      <c r="I83" s="6">
        <v>40.245516868130593</v>
      </c>
      <c r="J83" s="6">
        <v>40.225178421649538</v>
      </c>
      <c r="L83" s="6">
        <v>30.170914020518254</v>
      </c>
      <c r="M83" s="6">
        <v>30.109245163037972</v>
      </c>
      <c r="N83" s="6">
        <v>30.093827948667901</v>
      </c>
      <c r="P83" s="6">
        <v>11.825614543491028</v>
      </c>
      <c r="Q83" s="6">
        <v>11.801443179726466</v>
      </c>
      <c r="R83" s="6">
        <v>11.795400338785324</v>
      </c>
      <c r="X83" s="6">
        <v>9.0592494717027208</v>
      </c>
      <c r="Y83" s="6">
        <v>9.0408099226768126</v>
      </c>
      <c r="Z83" s="6">
        <v>9.0362000354203378</v>
      </c>
      <c r="AA83" s="6">
        <v>8.6278577973953094</v>
      </c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720</v>
      </c>
      <c r="K84" s="13"/>
      <c r="L84" s="13">
        <v>720</v>
      </c>
      <c r="M84" s="13">
        <v>720</v>
      </c>
      <c r="N84" s="13">
        <v>720</v>
      </c>
      <c r="O84" s="13"/>
      <c r="P84" s="13">
        <v>8.9880000000000002E-2</v>
      </c>
      <c r="Q84" s="13">
        <v>8.9880000000000002E-2</v>
      </c>
      <c r="R84" s="13">
        <v>8.9880000000000002E-2</v>
      </c>
      <c r="S84" s="13"/>
      <c r="T84" s="8"/>
      <c r="U84" s="8"/>
      <c r="V84" s="8"/>
      <c r="W84" s="8"/>
      <c r="X84" s="13">
        <v>8.9880000000000002E-2</v>
      </c>
      <c r="Y84" s="13">
        <v>8.9880000000000002E-2</v>
      </c>
      <c r="Z84" s="13">
        <v>8.9880000000000002E-2</v>
      </c>
      <c r="AA84" s="13">
        <v>8.9880000000000002E-2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56.009542575076125</v>
      </c>
      <c r="I85" s="6">
        <v>55.896551205736941</v>
      </c>
      <c r="J85" s="6">
        <v>55.868303363402134</v>
      </c>
      <c r="L85" s="6">
        <v>41.904047250719792</v>
      </c>
      <c r="M85" s="6">
        <v>41.818396059774962</v>
      </c>
      <c r="N85" s="6">
        <v>41.796983262038751</v>
      </c>
      <c r="P85" s="6">
        <v>131571.1453436919</v>
      </c>
      <c r="Q85" s="6">
        <v>131302.21606282226</v>
      </c>
      <c r="R85" s="6">
        <v>131234.98374260485</v>
      </c>
      <c r="X85" s="6">
        <v>100792.71775370183</v>
      </c>
      <c r="Y85" s="6">
        <v>100587.56033240778</v>
      </c>
      <c r="Z85" s="6">
        <v>100536.27097708431</v>
      </c>
      <c r="AA85" s="6">
        <v>95993.077407602454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56.009542575076125</v>
      </c>
      <c r="I86" s="6">
        <v>55.896551205736941</v>
      </c>
      <c r="J86" s="6">
        <v>55.868303363402134</v>
      </c>
      <c r="L86" s="6">
        <v>41.904047250719792</v>
      </c>
      <c r="M86" s="6">
        <v>41.818396059774962</v>
      </c>
      <c r="N86" s="6">
        <v>41.796983262038751</v>
      </c>
      <c r="P86" s="6">
        <v>187.95877906241699</v>
      </c>
      <c r="Q86" s="6">
        <v>187.57459437546038</v>
      </c>
      <c r="R86" s="6">
        <v>187.4785482037212</v>
      </c>
      <c r="X86" s="6">
        <v>143.98959679100261</v>
      </c>
      <c r="Y86" s="6">
        <v>143.69651476058255</v>
      </c>
      <c r="Z86" s="6">
        <v>143.62324425297757</v>
      </c>
      <c r="AA86" s="6">
        <v>137.13296772514636</v>
      </c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0.94</v>
      </c>
      <c r="K87" s="8"/>
      <c r="L87" s="8">
        <v>0.94</v>
      </c>
      <c r="M87" s="8">
        <v>0.94</v>
      </c>
      <c r="N87" s="8">
        <v>0.94</v>
      </c>
      <c r="O87" s="8"/>
      <c r="P87" s="8">
        <v>4.4999999999999998E-2</v>
      </c>
      <c r="Q87" s="8">
        <v>4.4999999999999998E-2</v>
      </c>
      <c r="R87" s="8">
        <v>4.4999999999999998E-2</v>
      </c>
      <c r="S87" s="8"/>
      <c r="T87" s="8"/>
      <c r="U87" s="8"/>
      <c r="V87" s="8"/>
      <c r="W87" s="8"/>
      <c r="X87" s="8">
        <v>4.4999999999999998E-2</v>
      </c>
      <c r="Y87" s="8">
        <v>4.4999999999999998E-2</v>
      </c>
      <c r="Z87" s="8">
        <v>4.4999999999999998E-2</v>
      </c>
      <c r="AA87" s="8">
        <v>4.4999999999999998E-2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0.72</v>
      </c>
      <c r="K88" s="8"/>
      <c r="L88" s="8">
        <v>0.72</v>
      </c>
      <c r="M88" s="8">
        <v>0.72</v>
      </c>
      <c r="N88" s="8">
        <v>0.72</v>
      </c>
      <c r="O88" s="8"/>
      <c r="P88" s="8">
        <v>0.03</v>
      </c>
      <c r="Q88" s="8">
        <v>0.03</v>
      </c>
      <c r="R88" s="8">
        <v>0.03</v>
      </c>
      <c r="S88" s="8"/>
      <c r="T88" s="8"/>
      <c r="U88" s="8"/>
      <c r="V88" s="8"/>
      <c r="W88" s="8"/>
      <c r="X88" s="8">
        <v>0.03</v>
      </c>
      <c r="Y88" s="8">
        <v>0.03</v>
      </c>
      <c r="Z88" s="8">
        <v>0.03</v>
      </c>
      <c r="AA88" s="8">
        <v>0.03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42.976799999999997</v>
      </c>
      <c r="K89" s="8"/>
      <c r="L89" s="8">
        <v>42.976799999999997</v>
      </c>
      <c r="M89" s="8">
        <v>42.976799999999997</v>
      </c>
      <c r="N89" s="8">
        <v>42.976799999999997</v>
      </c>
      <c r="O89" s="8"/>
      <c r="P89" s="8">
        <v>5.3945999999999996</v>
      </c>
      <c r="Q89" s="8">
        <v>5.3945999999999996</v>
      </c>
      <c r="R89" s="8">
        <v>5.3945999999999996</v>
      </c>
      <c r="S89" s="8"/>
      <c r="T89" s="8"/>
      <c r="U89" s="8"/>
      <c r="V89" s="8"/>
      <c r="W89" s="8"/>
      <c r="X89" s="8">
        <v>5.3945999999999996</v>
      </c>
      <c r="Y89" s="8">
        <v>5.3945999999999996</v>
      </c>
      <c r="Z89" s="8">
        <v>5.3945999999999996</v>
      </c>
      <c r="AA89" s="8">
        <v>5.3945999999999996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32.918399999999998</v>
      </c>
      <c r="K90" s="8"/>
      <c r="L90" s="8">
        <v>32.918399999999998</v>
      </c>
      <c r="M90" s="8">
        <v>32.918399999999998</v>
      </c>
      <c r="N90" s="8">
        <v>32.918399999999998</v>
      </c>
      <c r="O90" s="8"/>
      <c r="P90" s="8">
        <v>3.5963999999999996</v>
      </c>
      <c r="Q90" s="8">
        <v>3.5963999999999996</v>
      </c>
      <c r="R90" s="8">
        <v>3.5963999999999996</v>
      </c>
      <c r="S90" s="8"/>
      <c r="T90" s="8"/>
      <c r="U90" s="8"/>
      <c r="V90" s="8"/>
      <c r="W90" s="8"/>
      <c r="X90" s="8">
        <v>3.5963999999999996</v>
      </c>
      <c r="Y90" s="8">
        <v>3.5963999999999996</v>
      </c>
      <c r="Z90" s="8">
        <v>3.5963999999999996</v>
      </c>
      <c r="AA90" s="8">
        <v>3.5963999999999996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15.9</v>
      </c>
      <c r="K91" s="8"/>
      <c r="L91" s="8">
        <v>15.9</v>
      </c>
      <c r="M91" s="8">
        <v>15.9</v>
      </c>
      <c r="N91" s="8">
        <v>15.9</v>
      </c>
      <c r="O91" s="8"/>
      <c r="P91" s="8">
        <v>333</v>
      </c>
      <c r="Q91" s="8">
        <v>333</v>
      </c>
      <c r="R91" s="8">
        <v>333</v>
      </c>
      <c r="S91" s="8"/>
      <c r="T91" s="8"/>
      <c r="U91" s="8"/>
      <c r="V91" s="8"/>
      <c r="W91" s="8"/>
      <c r="X91" s="8">
        <v>333</v>
      </c>
      <c r="Y91" s="8">
        <v>333</v>
      </c>
      <c r="Z91" s="8">
        <v>333</v>
      </c>
      <c r="AA91" s="8">
        <v>333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512.15125730649606</v>
      </c>
      <c r="I92" s="6">
        <v>511.11806422525854</v>
      </c>
      <c r="J92" s="6">
        <v>510.85976595494913</v>
      </c>
      <c r="L92" s="6">
        <v>383.1706080605818</v>
      </c>
      <c r="M92" s="6">
        <v>382.38741357058223</v>
      </c>
      <c r="N92" s="6">
        <v>382.1916149480823</v>
      </c>
      <c r="P92" s="6">
        <v>393.79296429825121</v>
      </c>
      <c r="Q92" s="6">
        <v>392.98805788489125</v>
      </c>
      <c r="R92" s="6">
        <v>392.78683128155126</v>
      </c>
      <c r="X92" s="6">
        <v>301.6730074077006</v>
      </c>
      <c r="Y92" s="6">
        <v>301.05897042513783</v>
      </c>
      <c r="Z92" s="6">
        <v>300.90546117949719</v>
      </c>
      <c r="AA92" s="6">
        <v>287.30766465326377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42.900926227717882</v>
      </c>
      <c r="I93" s="6">
        <v>42.814379646947444</v>
      </c>
      <c r="J93" s="6">
        <v>42.792743001754829</v>
      </c>
      <c r="L93" s="6">
        <v>32.096717043104526</v>
      </c>
      <c r="M93" s="6">
        <v>32.031111875572314</v>
      </c>
      <c r="N93" s="6">
        <v>32.014710583689258</v>
      </c>
      <c r="P93" s="6">
        <v>262.79143429980064</v>
      </c>
      <c r="Q93" s="6">
        <v>262.25429288281038</v>
      </c>
      <c r="R93" s="6">
        <v>262.12000752856278</v>
      </c>
      <c r="X93" s="6">
        <v>201.31665492672713</v>
      </c>
      <c r="Y93" s="6">
        <v>200.90688717059584</v>
      </c>
      <c r="Z93" s="6">
        <v>200.80444523156308</v>
      </c>
      <c r="AA93" s="6">
        <v>191.73017327545134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83.22779688177269</v>
      </c>
      <c r="I94" s="6">
        <v>83.059896515078037</v>
      </c>
      <c r="J94" s="6">
        <v>83.017921423404374</v>
      </c>
      <c r="L94" s="6">
        <v>62.26763106362278</v>
      </c>
      <c r="M94" s="6">
        <v>62.14035703861029</v>
      </c>
      <c r="N94" s="6">
        <v>62.108538532357159</v>
      </c>
      <c r="P94" s="6">
        <v>274.61704884329168</v>
      </c>
      <c r="Q94" s="6">
        <v>274.05573606253682</v>
      </c>
      <c r="R94" s="6">
        <v>273.91540786734811</v>
      </c>
      <c r="X94" s="6">
        <v>210.37590439842984</v>
      </c>
      <c r="Y94" s="6">
        <v>209.94769709327264</v>
      </c>
      <c r="Z94" s="6">
        <v>209.84064526698342</v>
      </c>
      <c r="AA94" s="6">
        <v>200.35803107284664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56.009542575076125</v>
      </c>
      <c r="I95" s="6">
        <v>55.896551205736941</v>
      </c>
      <c r="J95" s="6">
        <v>55.868303363402141</v>
      </c>
      <c r="L95" s="6">
        <v>41.904047250719799</v>
      </c>
      <c r="M95" s="6">
        <v>41.818396059774962</v>
      </c>
      <c r="N95" s="6">
        <v>41.796983262038751</v>
      </c>
      <c r="P95" s="6">
        <v>394.18715144970093</v>
      </c>
      <c r="Q95" s="6">
        <v>393.38143932421553</v>
      </c>
      <c r="R95" s="6">
        <v>393.18001129284414</v>
      </c>
      <c r="X95" s="6">
        <v>301.9749823900907</v>
      </c>
      <c r="Y95" s="6">
        <v>301.36033075589376</v>
      </c>
      <c r="Z95" s="6">
        <v>301.20666784734459</v>
      </c>
      <c r="AA95" s="6">
        <v>287.59525991317702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5.6009542575076128E-2</v>
      </c>
      <c r="I96" s="6">
        <v>5.5896551205736944E-2</v>
      </c>
      <c r="J96" s="6">
        <v>5.5868303363402143E-2</v>
      </c>
      <c r="L96" s="6">
        <v>4.1904047250719799E-2</v>
      </c>
      <c r="M96" s="6">
        <v>4.1818396059774963E-2</v>
      </c>
      <c r="N96" s="6">
        <v>4.1796983262038748E-2</v>
      </c>
      <c r="P96" s="6">
        <v>0.39418715144970096</v>
      </c>
      <c r="Q96" s="6">
        <v>0.39338143932421554</v>
      </c>
      <c r="R96" s="6">
        <v>0.39318001129284413</v>
      </c>
      <c r="X96" s="6">
        <v>0.30197498239009068</v>
      </c>
      <c r="Y96" s="6">
        <v>0.30136033075589375</v>
      </c>
      <c r="Z96" s="6">
        <v>0.30120666784734457</v>
      </c>
      <c r="AA96" s="6">
        <v>0.28759525991317703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641.19724339947152</v>
      </c>
      <c r="I97" s="6">
        <v>639.90371820327641</v>
      </c>
      <c r="J97" s="6">
        <v>639.58033690422769</v>
      </c>
      <c r="L97" s="6">
        <v>479.71753292624027</v>
      </c>
      <c r="M97" s="6">
        <v>478.73699809230379</v>
      </c>
      <c r="N97" s="6">
        <v>478.49186438381963</v>
      </c>
      <c r="P97" s="6">
        <v>3937.9296429825122</v>
      </c>
      <c r="Q97" s="6">
        <v>3929.880578848913</v>
      </c>
      <c r="R97" s="6">
        <v>3927.868312815513</v>
      </c>
      <c r="X97" s="6">
        <v>3016.7300740770061</v>
      </c>
      <c r="Y97" s="6">
        <v>3010.5897042513784</v>
      </c>
      <c r="Z97" s="6">
        <v>3009.0546117949725</v>
      </c>
      <c r="AA97" s="6">
        <v>2873.0766465326378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x14ac:dyDescent="0.25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x14ac:dyDescent="0.25">
      <c r="A99" s="1"/>
      <c r="B99" s="5" t="s">
        <v>15</v>
      </c>
      <c r="C99" s="6" t="s">
        <v>5</v>
      </c>
      <c r="AA99" s="6">
        <v>69.022862379162476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x14ac:dyDescent="0.25">
      <c r="B100" s="5" t="s">
        <v>17</v>
      </c>
      <c r="C100" s="6" t="s">
        <v>16</v>
      </c>
      <c r="AA100" s="8">
        <v>1.43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x14ac:dyDescent="0.25">
      <c r="B101" s="5" t="s">
        <v>22</v>
      </c>
      <c r="C101" s="6" t="s">
        <v>6</v>
      </c>
      <c r="AA101" s="6">
        <v>48267.735929484246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x14ac:dyDescent="0.25">
      <c r="A102" s="1"/>
      <c r="B102" s="5" t="s">
        <v>25</v>
      </c>
      <c r="C102" s="6" t="s">
        <v>24</v>
      </c>
      <c r="AA102" s="6">
        <v>68.953908470691786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x14ac:dyDescent="0.25">
      <c r="B103" s="5" t="s">
        <v>12</v>
      </c>
      <c r="C103" s="6" t="s">
        <v>5</v>
      </c>
      <c r="AA103" s="6">
        <v>95.865086637725668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x14ac:dyDescent="0.25">
      <c r="B104" s="5" t="s">
        <v>13</v>
      </c>
      <c r="C104" s="6" t="s">
        <v>5</v>
      </c>
      <c r="AA104" s="6">
        <v>164.88794901688814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x14ac:dyDescent="0.25">
      <c r="B105" s="5" t="s">
        <v>18</v>
      </c>
      <c r="C105" s="6" t="s">
        <v>6</v>
      </c>
      <c r="AA105" s="6">
        <v>143.79762995658851</v>
      </c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x14ac:dyDescent="0.25">
      <c r="B106" s="5" t="s">
        <v>18</v>
      </c>
      <c r="C106" s="6" t="s">
        <v>42</v>
      </c>
      <c r="AA106" s="6">
        <v>0.14379762995658851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x14ac:dyDescent="0.25">
      <c r="B107" s="5" t="s">
        <v>27</v>
      </c>
      <c r="C107" s="6" t="s">
        <v>10</v>
      </c>
      <c r="AA107" s="6">
        <v>1436.5383232663189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x14ac:dyDescent="0.2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10" spans="1:55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470.36901507117614</v>
      </c>
      <c r="I110" s="6">
        <v>454.67170293977563</v>
      </c>
      <c r="J110" s="6">
        <v>450.74737490692542</v>
      </c>
      <c r="L110" s="6">
        <v>349.13784654299911</v>
      </c>
      <c r="M110" s="6">
        <v>333.48116075328073</v>
      </c>
      <c r="N110" s="6">
        <v>329.56698930585117</v>
      </c>
      <c r="P110" s="6">
        <v>561.48726432266801</v>
      </c>
      <c r="Q110" s="6">
        <v>545.39653977720729</v>
      </c>
      <c r="R110" s="6">
        <v>541.37385864084206</v>
      </c>
      <c r="T110" s="6">
        <v>1349.4781260944383</v>
      </c>
      <c r="U110" s="6">
        <v>580.20464384389766</v>
      </c>
      <c r="V110" s="6">
        <v>408.77650888912217</v>
      </c>
      <c r="X110" s="6">
        <v>529.14105421176487</v>
      </c>
      <c r="Y110" s="6">
        <v>513.18343514190178</v>
      </c>
      <c r="Z110" s="6">
        <v>509.19403037443612</v>
      </c>
      <c r="AA110" s="6">
        <v>730.16497605691598</v>
      </c>
    </row>
    <row r="111" spans="1:55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0.34290497768025202</v>
      </c>
      <c r="I111" s="6">
        <v>0.33545865297757949</v>
      </c>
      <c r="J111" s="6">
        <v>0.33217114587598545</v>
      </c>
      <c r="L111" s="6">
        <v>0.13782726013367347</v>
      </c>
      <c r="M111" s="6">
        <v>0.13040827560939527</v>
      </c>
      <c r="N111" s="6">
        <v>0.12712760355239983</v>
      </c>
      <c r="P111" s="6">
        <v>0.49011036433265459</v>
      </c>
      <c r="Q111" s="6">
        <v>0.48197131887383587</v>
      </c>
      <c r="R111" s="6">
        <v>0.47851063158320517</v>
      </c>
      <c r="T111" s="6">
        <v>0.73592338662173273</v>
      </c>
      <c r="U111" s="6">
        <v>0.36250054679562782</v>
      </c>
      <c r="V111" s="6">
        <v>0.2198427580560276</v>
      </c>
      <c r="X111" s="6">
        <v>0.52049434911919812</v>
      </c>
      <c r="Y111" s="6">
        <v>0.51254636415166788</v>
      </c>
      <c r="Z111" s="6">
        <v>0.50913344198385946</v>
      </c>
      <c r="AA111" s="6">
        <v>0.54606610275271916</v>
      </c>
    </row>
    <row r="112" spans="1:55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342.90497768025205</v>
      </c>
      <c r="I112" s="6">
        <v>335.4586529775795</v>
      </c>
      <c r="J112" s="6">
        <v>332.17114587598547</v>
      </c>
      <c r="L112" s="6">
        <v>137.82726013367346</v>
      </c>
      <c r="M112" s="6">
        <v>130.40827560939528</v>
      </c>
      <c r="N112" s="6">
        <v>127.12760355239982</v>
      </c>
      <c r="P112" s="6">
        <v>490.11036433265457</v>
      </c>
      <c r="Q112" s="6">
        <v>481.97131887383586</v>
      </c>
      <c r="R112" s="6">
        <v>478.51063158320517</v>
      </c>
      <c r="T112" s="6">
        <v>735.92338662173279</v>
      </c>
      <c r="U112" s="6">
        <v>362.50054679562783</v>
      </c>
      <c r="V112" s="6">
        <v>219.84275805602761</v>
      </c>
      <c r="X112" s="6">
        <v>520.49434911919809</v>
      </c>
      <c r="Y112" s="6">
        <v>512.54636415166783</v>
      </c>
      <c r="Z112" s="6">
        <v>509.13344198385948</v>
      </c>
      <c r="AA112" s="6">
        <v>546.06610275271919</v>
      </c>
    </row>
    <row r="113" spans="1:27" x14ac:dyDescent="0.25">
      <c r="B113" s="5" t="s">
        <v>9</v>
      </c>
      <c r="C113" s="6" t="s">
        <v>10</v>
      </c>
    </row>
    <row r="115" spans="1:27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7570.3690150711764</v>
      </c>
      <c r="I115" s="6">
        <v>7554.671702939776</v>
      </c>
      <c r="J115" s="6">
        <v>7550.747374906925</v>
      </c>
      <c r="L115" s="6">
        <v>7449.1378465429989</v>
      </c>
      <c r="M115" s="6">
        <v>7433.4811607532811</v>
      </c>
      <c r="N115" s="6">
        <v>7429.5669893058512</v>
      </c>
      <c r="P115" s="6">
        <v>7661.4872643226681</v>
      </c>
      <c r="Q115" s="6">
        <v>7645.3965397772072</v>
      </c>
      <c r="R115" s="6">
        <v>7641.3738586408417</v>
      </c>
      <c r="T115" s="6">
        <v>8449.4781260944383</v>
      </c>
      <c r="U115" s="6">
        <v>7680.2046438438974</v>
      </c>
      <c r="V115" s="6">
        <v>7508.7765088891219</v>
      </c>
      <c r="X115" s="6">
        <v>7629.1410542117646</v>
      </c>
      <c r="Y115" s="6">
        <v>7613.183435141902</v>
      </c>
      <c r="Z115" s="6">
        <v>7609.1940303744359</v>
      </c>
      <c r="AA115" s="6">
        <v>7830.1649760569162</v>
      </c>
    </row>
    <row r="116" spans="1:27" x14ac:dyDescent="0.25">
      <c r="C116" s="6" t="s">
        <v>5</v>
      </c>
      <c r="E116" s="6">
        <v>329.67805760941974</v>
      </c>
      <c r="F116" s="6">
        <v>827.66175118773936</v>
      </c>
      <c r="H116" s="6">
        <v>470.36901507117636</v>
      </c>
      <c r="I116" s="6">
        <v>454.67170293977597</v>
      </c>
      <c r="J116" s="6">
        <v>450.74737490692496</v>
      </c>
      <c r="L116" s="6">
        <v>349.13784654299889</v>
      </c>
      <c r="M116" s="6">
        <v>333.48116075328107</v>
      </c>
      <c r="N116" s="6">
        <v>329.56698930585117</v>
      </c>
      <c r="P116" s="6">
        <v>561.48726432266812</v>
      </c>
      <c r="Q116" s="6">
        <v>545.39653977720718</v>
      </c>
      <c r="R116" s="6">
        <v>541.37385864084172</v>
      </c>
      <c r="T116" s="6">
        <v>1349.4781260944383</v>
      </c>
      <c r="U116" s="6">
        <v>580.20464384389743</v>
      </c>
      <c r="V116" s="6">
        <v>408.77650888912194</v>
      </c>
      <c r="X116" s="6">
        <v>529.14105421176464</v>
      </c>
      <c r="Y116" s="6">
        <v>513.18343514190201</v>
      </c>
      <c r="Z116" s="6">
        <v>509.1940303744359</v>
      </c>
      <c r="AA116" s="6">
        <v>730.1649760569162</v>
      </c>
    </row>
    <row r="117" spans="1:27" x14ac:dyDescent="0.25">
      <c r="C117" s="6" t="s">
        <v>33</v>
      </c>
      <c r="E117" s="6">
        <v>4.4373128290769746</v>
      </c>
      <c r="F117" s="6">
        <v>10.440174885914342</v>
      </c>
      <c r="H117" s="6">
        <v>6.2132904503698621</v>
      </c>
      <c r="I117" s="6">
        <v>6.0184177528567924</v>
      </c>
      <c r="J117" s="6">
        <v>5.9695729777011799</v>
      </c>
      <c r="L117" s="6">
        <v>4.6869564469803313</v>
      </c>
      <c r="M117" s="6">
        <v>4.4862044248389186</v>
      </c>
      <c r="N117" s="6">
        <v>4.4358842147897883</v>
      </c>
      <c r="P117" s="6">
        <v>7.3286980053775199</v>
      </c>
      <c r="Q117" s="6">
        <v>7.1336592803216519</v>
      </c>
      <c r="R117" s="6">
        <v>7.0847712552194766</v>
      </c>
      <c r="T117" s="6">
        <v>15.971141719709983</v>
      </c>
      <c r="U117" s="6">
        <v>7.5545466657449429</v>
      </c>
      <c r="V117" s="6">
        <v>5.4439828966170403</v>
      </c>
      <c r="X117" s="6">
        <v>6.9357880585999334</v>
      </c>
      <c r="Y117" s="6">
        <v>6.7407207446635864</v>
      </c>
      <c r="Z117" s="6">
        <v>6.6918260770041016</v>
      </c>
      <c r="AA117" s="6">
        <v>9.3250267176951596</v>
      </c>
    </row>
    <row r="119" spans="1:27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0.94073803014235224</v>
      </c>
      <c r="I119" s="6">
        <v>0.9093434058795512</v>
      </c>
      <c r="J119" s="6">
        <v>0.9014947498138508</v>
      </c>
      <c r="L119" s="6">
        <v>0.69827569308599824</v>
      </c>
      <c r="M119" s="6">
        <v>0.66696232150656143</v>
      </c>
      <c r="N119" s="6">
        <v>0.65913397861170231</v>
      </c>
      <c r="P119" s="6">
        <v>1.1229745286453361</v>
      </c>
      <c r="Q119" s="6">
        <v>1.0907930795544145</v>
      </c>
      <c r="R119" s="6">
        <v>1.0827477172816842</v>
      </c>
      <c r="T119" s="6">
        <v>2.6989562521888764</v>
      </c>
      <c r="U119" s="6">
        <v>1.1604092876877954</v>
      </c>
      <c r="V119" s="6">
        <v>0.8175530177782443</v>
      </c>
      <c r="X119" s="6">
        <v>1.0582821084235297</v>
      </c>
      <c r="Y119" s="6">
        <v>1.0263668702838036</v>
      </c>
      <c r="Z119" s="6">
        <v>1.0183880607488722</v>
      </c>
      <c r="AA119" s="6">
        <v>1.460329952113832</v>
      </c>
    </row>
    <row r="120" spans="1:27" x14ac:dyDescent="0.25">
      <c r="C120" s="6" t="s">
        <v>92</v>
      </c>
      <c r="E120" s="6">
        <v>0.322570003299331</v>
      </c>
      <c r="F120" s="6">
        <v>2.007649500611953</v>
      </c>
      <c r="H120" s="6">
        <v>0.68580995536050404</v>
      </c>
      <c r="I120" s="6">
        <v>0.67091730595515897</v>
      </c>
      <c r="J120" s="6">
        <v>0.6643422917519709</v>
      </c>
      <c r="L120" s="6">
        <v>0.27565452026734694</v>
      </c>
      <c r="M120" s="6">
        <v>0.26081655121879055</v>
      </c>
      <c r="N120" s="6">
        <v>0.25425520710479965</v>
      </c>
      <c r="P120" s="6">
        <v>0.98022072866530918</v>
      </c>
      <c r="Q120" s="6">
        <v>0.96394263774767175</v>
      </c>
      <c r="R120" s="6">
        <v>0.95702126316641034</v>
      </c>
      <c r="T120" s="6">
        <v>1.4718467732434655</v>
      </c>
      <c r="U120" s="6">
        <v>0.72500109359125564</v>
      </c>
      <c r="V120" s="6">
        <v>0.4396855161120552</v>
      </c>
      <c r="X120" s="6">
        <v>1.0409886982383962</v>
      </c>
      <c r="Y120" s="6">
        <v>1.0250927283033358</v>
      </c>
      <c r="Z120" s="6">
        <v>1.0182668839677189</v>
      </c>
      <c r="AA120" s="6">
        <v>1.0921322055054383</v>
      </c>
    </row>
    <row r="121" spans="1:27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0</v>
      </c>
      <c r="O121" s="1"/>
      <c r="P121" s="1">
        <v>0</v>
      </c>
      <c r="Q121" s="1">
        <v>0</v>
      </c>
      <c r="R121" s="1">
        <v>0</v>
      </c>
      <c r="S121" s="1"/>
      <c r="T121" s="1">
        <v>0</v>
      </c>
      <c r="U121" s="1">
        <v>0</v>
      </c>
      <c r="V121" s="1">
        <v>0</v>
      </c>
      <c r="W121" s="1"/>
      <c r="X121" s="1">
        <v>0</v>
      </c>
      <c r="Y121" s="1">
        <v>0</v>
      </c>
      <c r="Z121" s="1">
        <v>0</v>
      </c>
      <c r="AA121" s="1">
        <v>164.88794901688814</v>
      </c>
    </row>
    <row r="122" spans="1:27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83.22779688177269</v>
      </c>
      <c r="I122" s="1">
        <v>83.059896515078037</v>
      </c>
      <c r="J122" s="1">
        <v>83.017921423404374</v>
      </c>
      <c r="K122" s="1"/>
      <c r="L122" s="1">
        <v>62.26763106362278</v>
      </c>
      <c r="M122" s="1">
        <v>62.14035703861029</v>
      </c>
      <c r="N122" s="1">
        <v>62.108538532357159</v>
      </c>
      <c r="O122" s="1"/>
      <c r="P122" s="1">
        <v>274.61704884329168</v>
      </c>
      <c r="Q122" s="1">
        <v>274.05573606253682</v>
      </c>
      <c r="R122" s="1">
        <v>273.91540786734811</v>
      </c>
      <c r="S122" s="1"/>
      <c r="T122" s="1">
        <v>0</v>
      </c>
      <c r="U122" s="1">
        <v>0</v>
      </c>
      <c r="V122" s="1">
        <v>0</v>
      </c>
      <c r="W122" s="1"/>
      <c r="X122" s="1">
        <v>210.37590439842984</v>
      </c>
      <c r="Y122" s="1">
        <v>209.94769709327264</v>
      </c>
      <c r="Z122" s="1">
        <v>209.84064526698342</v>
      </c>
      <c r="AA122" s="1">
        <v>200.35803107284664</v>
      </c>
    </row>
    <row r="123" spans="1:27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10.352941176470589</v>
      </c>
      <c r="J123" s="1">
        <v>6.4705882352941178</v>
      </c>
      <c r="K123" s="1"/>
      <c r="L123" s="1">
        <v>25.882352941176471</v>
      </c>
      <c r="M123" s="1">
        <v>10.352941176470589</v>
      </c>
      <c r="N123" s="1">
        <v>6.4705882352941178</v>
      </c>
      <c r="O123" s="1"/>
      <c r="P123" s="1">
        <v>25.882352941176471</v>
      </c>
      <c r="Q123" s="1">
        <v>10.352941176470589</v>
      </c>
      <c r="R123" s="1">
        <v>6.4705882352941178</v>
      </c>
      <c r="S123" s="1"/>
      <c r="T123" s="1">
        <v>1210.4414830684336</v>
      </c>
      <c r="U123" s="1">
        <v>441.1680008178929</v>
      </c>
      <c r="V123" s="1">
        <v>269.73986586311742</v>
      </c>
      <c r="W123" s="1"/>
      <c r="X123" s="1">
        <v>25.882352941176471</v>
      </c>
      <c r="Y123" s="1">
        <v>10.352941176470589</v>
      </c>
      <c r="Z123" s="1">
        <v>6.4705882352941178</v>
      </c>
      <c r="AA123" s="1">
        <v>25.882352941176471</v>
      </c>
    </row>
    <row r="124" spans="1:27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222.22222222222223</v>
      </c>
      <c r="J124" s="1">
        <v>222.22222222222223</v>
      </c>
      <c r="K124" s="1"/>
      <c r="L124" s="1">
        <v>121.95121951219512</v>
      </c>
      <c r="M124" s="1">
        <v>121.95121951219512</v>
      </c>
      <c r="N124" s="1">
        <v>121.95121951219512</v>
      </c>
      <c r="O124" s="1"/>
      <c r="P124" s="1">
        <v>121.95121951219512</v>
      </c>
      <c r="Q124" s="1">
        <v>121.95121951219512</v>
      </c>
      <c r="R124" s="1">
        <v>121.95121951219512</v>
      </c>
      <c r="S124" s="1"/>
      <c r="T124" s="1">
        <v>0</v>
      </c>
      <c r="U124" s="1">
        <v>0</v>
      </c>
      <c r="V124" s="1">
        <v>0</v>
      </c>
      <c r="W124" s="1"/>
      <c r="X124" s="1">
        <v>153.84615384615384</v>
      </c>
      <c r="Y124" s="1">
        <v>153.84615384615384</v>
      </c>
      <c r="Z124" s="1">
        <v>153.84615384615384</v>
      </c>
      <c r="AA124" s="1">
        <v>200</v>
      </c>
    </row>
    <row r="125" spans="1:27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  <c r="P125" s="6">
        <v>139.03664302600473</v>
      </c>
      <c r="Q125" s="6">
        <v>139.03664302600473</v>
      </c>
      <c r="R125" s="6">
        <v>139.03664302600473</v>
      </c>
      <c r="T125" s="6">
        <v>139.03664302600473</v>
      </c>
      <c r="U125" s="6">
        <v>139.03664302600473</v>
      </c>
      <c r="V125" s="6">
        <v>139.03664302600473</v>
      </c>
      <c r="X125" s="6">
        <v>139.03664302600473</v>
      </c>
      <c r="Y125" s="6">
        <v>139.03664302600473</v>
      </c>
      <c r="Z125" s="6">
        <v>139.03664302600473</v>
      </c>
      <c r="AA125" s="6">
        <v>139.03664302600473</v>
      </c>
    </row>
    <row r="127" spans="1:27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0</v>
      </c>
      <c r="O127" s="1"/>
      <c r="P127" s="1">
        <v>0</v>
      </c>
      <c r="Q127" s="1">
        <v>0</v>
      </c>
      <c r="R127" s="1">
        <v>0</v>
      </c>
      <c r="S127" s="1"/>
      <c r="T127" s="1">
        <v>0</v>
      </c>
      <c r="U127" s="1">
        <v>0</v>
      </c>
      <c r="V127" s="1">
        <v>0</v>
      </c>
      <c r="W127" s="1"/>
      <c r="X127" s="1">
        <v>0</v>
      </c>
      <c r="Y127" s="1">
        <v>0</v>
      </c>
      <c r="Z127" s="1">
        <v>0</v>
      </c>
      <c r="AA127" s="1">
        <v>143.79762995658851</v>
      </c>
    </row>
    <row r="128" spans="1:27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56.009542575076125</v>
      </c>
      <c r="I128" s="1">
        <v>55.896551205736941</v>
      </c>
      <c r="J128" s="1">
        <v>55.868303363402141</v>
      </c>
      <c r="K128" s="1"/>
      <c r="L128" s="1">
        <v>41.904047250719799</v>
      </c>
      <c r="M128" s="1">
        <v>41.818396059774962</v>
      </c>
      <c r="N128" s="1">
        <v>41.796983262038751</v>
      </c>
      <c r="O128" s="1"/>
      <c r="P128" s="1">
        <v>394.18715144970093</v>
      </c>
      <c r="Q128" s="1">
        <v>393.38143932421553</v>
      </c>
      <c r="R128" s="1">
        <v>393.18001129284414</v>
      </c>
      <c r="S128" s="1"/>
      <c r="T128" s="1">
        <v>0</v>
      </c>
      <c r="U128" s="1">
        <v>0</v>
      </c>
      <c r="V128" s="1">
        <v>0</v>
      </c>
      <c r="W128" s="1"/>
      <c r="X128" s="1">
        <v>301.9749823900907</v>
      </c>
      <c r="Y128" s="1">
        <v>301.36033075589376</v>
      </c>
      <c r="Z128" s="1">
        <v>301.20666784734459</v>
      </c>
      <c r="AA128" s="1">
        <v>287.59525991317702</v>
      </c>
    </row>
    <row r="129" spans="2:27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7.3333333333333339</v>
      </c>
      <c r="J129" s="1">
        <v>4.0740740740740744</v>
      </c>
      <c r="K129" s="1"/>
      <c r="L129" s="1">
        <v>14.666666666666668</v>
      </c>
      <c r="M129" s="1">
        <v>7.3333333333333339</v>
      </c>
      <c r="N129" s="1">
        <v>4.0740740740740744</v>
      </c>
      <c r="O129" s="1"/>
      <c r="P129" s="1">
        <v>14.666666666666668</v>
      </c>
      <c r="Q129" s="1">
        <v>7.3333333333333339</v>
      </c>
      <c r="R129" s="1">
        <v>4.0740740740740744</v>
      </c>
      <c r="S129" s="1"/>
      <c r="T129" s="1">
        <v>685.91684040544578</v>
      </c>
      <c r="U129" s="1">
        <v>312.49400057934082</v>
      </c>
      <c r="V129" s="1">
        <v>169.8362118397406</v>
      </c>
      <c r="W129" s="1"/>
      <c r="X129" s="1">
        <v>14.666666666666668</v>
      </c>
      <c r="Y129" s="1">
        <v>7.3333333333333339</v>
      </c>
      <c r="Z129" s="1">
        <v>4.0740740740740744</v>
      </c>
      <c r="AA129" s="1">
        <v>14.666666666666668</v>
      </c>
    </row>
    <row r="130" spans="2:27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222.22222222222223</v>
      </c>
      <c r="J130" s="1">
        <v>222.22222222222223</v>
      </c>
      <c r="K130" s="1"/>
      <c r="L130" s="1">
        <v>31.25</v>
      </c>
      <c r="M130" s="1">
        <v>31.25</v>
      </c>
      <c r="N130" s="1">
        <v>31.25</v>
      </c>
      <c r="O130" s="1"/>
      <c r="P130" s="1">
        <v>31.25</v>
      </c>
      <c r="Q130" s="1">
        <v>31.25</v>
      </c>
      <c r="R130" s="1">
        <v>31.25</v>
      </c>
      <c r="S130" s="1"/>
      <c r="T130" s="1">
        <v>0</v>
      </c>
      <c r="U130" s="1">
        <v>0</v>
      </c>
      <c r="V130" s="1">
        <v>0</v>
      </c>
      <c r="W130" s="1"/>
      <c r="X130" s="1">
        <v>153.84615384615384</v>
      </c>
      <c r="Y130" s="1">
        <v>153.84615384615384</v>
      </c>
      <c r="Z130" s="1">
        <v>153.84615384615384</v>
      </c>
      <c r="AA130" s="1">
        <v>50</v>
      </c>
    </row>
    <row r="131" spans="2:27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  <c r="P131" s="6">
        <v>50.006546216286985</v>
      </c>
      <c r="Q131" s="6">
        <v>50.006546216286985</v>
      </c>
      <c r="R131" s="6">
        <v>50.006546216286985</v>
      </c>
      <c r="T131" s="6">
        <v>50.006546216286985</v>
      </c>
      <c r="U131" s="6">
        <v>50.006546216286985</v>
      </c>
      <c r="V131" s="6">
        <v>50.006546216286985</v>
      </c>
      <c r="X131" s="6">
        <v>50.006546216286985</v>
      </c>
      <c r="Y131" s="6">
        <v>50.006546216286985</v>
      </c>
      <c r="Z131" s="6">
        <v>50.006546216286985</v>
      </c>
      <c r="AA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1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14.28515625" style="6" customWidth="1"/>
    <col min="12" max="14" width="14.28515625" style="6" bestFit="1" customWidth="1"/>
    <col min="15" max="15" width="14.28515625" style="6" customWidth="1"/>
    <col min="16" max="18" width="14.28515625" style="6" bestFit="1" customWidth="1"/>
    <col min="19" max="19" width="9.140625" style="6"/>
    <col min="20" max="22" width="12.85546875" style="6" bestFit="1" customWidth="1"/>
    <col min="23" max="23" width="12.85546875" style="6" customWidth="1"/>
    <col min="24" max="26" width="14.28515625" style="6" bestFit="1" customWidth="1"/>
    <col min="27" max="27" width="12.85546875" style="6" bestFit="1" customWidth="1"/>
    <col min="28" max="37" width="9.140625" style="1"/>
    <col min="38" max="38" width="24.5703125" style="1" customWidth="1"/>
    <col min="39" max="41" width="9.140625" style="1"/>
    <col min="42" max="42" width="14.5703125" style="1" bestFit="1" customWidth="1"/>
    <col min="43" max="64" width="9.140625" style="1"/>
    <col min="65" max="65" width="12" style="1" bestFit="1" customWidth="1"/>
    <col min="66" max="16384" width="9.140625" style="1"/>
  </cols>
  <sheetData>
    <row r="1" spans="2:55" x14ac:dyDescent="0.25">
      <c r="H1" s="6">
        <v>2017</v>
      </c>
      <c r="I1" s="6">
        <v>2025</v>
      </c>
      <c r="J1" s="6">
        <v>2035</v>
      </c>
      <c r="T1" s="6">
        <v>2017</v>
      </c>
      <c r="U1" s="6">
        <v>2025</v>
      </c>
      <c r="V1" s="6">
        <v>2035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2:55" x14ac:dyDescent="0.25">
      <c r="H2" s="6">
        <v>0</v>
      </c>
      <c r="I2" s="6">
        <v>8</v>
      </c>
      <c r="J2" s="6">
        <v>18</v>
      </c>
      <c r="T2" s="6">
        <v>0</v>
      </c>
      <c r="U2" s="6">
        <v>8</v>
      </c>
      <c r="V2" s="6">
        <v>18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2:55" x14ac:dyDescent="0.25">
      <c r="H3" s="6">
        <v>4.5</v>
      </c>
      <c r="I3" s="6">
        <v>6</v>
      </c>
      <c r="J3" s="6">
        <v>7</v>
      </c>
      <c r="L3" s="6">
        <v>0.75</v>
      </c>
      <c r="M3" s="6">
        <v>0.6428571428571429</v>
      </c>
      <c r="T3" s="6">
        <v>83</v>
      </c>
      <c r="U3" s="6">
        <v>88</v>
      </c>
      <c r="V3" s="6">
        <v>90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2:55" x14ac:dyDescent="0.25">
      <c r="H4" s="6">
        <v>1.5</v>
      </c>
      <c r="I4" s="6">
        <v>2</v>
      </c>
      <c r="J4" s="6">
        <v>2.5</v>
      </c>
      <c r="L4" s="6">
        <v>0.75</v>
      </c>
      <c r="M4" s="6">
        <v>0.6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2"/>
      <c r="BA4" s="2"/>
      <c r="BB4" s="2"/>
      <c r="BC4" s="2"/>
    </row>
    <row r="5" spans="2:55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206</v>
      </c>
      <c r="I5" s="5" t="s">
        <v>207</v>
      </c>
      <c r="J5" s="5" t="s">
        <v>212</v>
      </c>
      <c r="K5" s="5"/>
      <c r="L5" s="5" t="s">
        <v>213</v>
      </c>
      <c r="M5" s="5" t="s">
        <v>208</v>
      </c>
      <c r="N5" s="5" t="s">
        <v>214</v>
      </c>
      <c r="O5" s="5"/>
      <c r="P5" s="5" t="s">
        <v>209</v>
      </c>
      <c r="Q5" s="5" t="s">
        <v>210</v>
      </c>
      <c r="R5" s="5" t="s">
        <v>211</v>
      </c>
      <c r="S5" s="5"/>
      <c r="T5" s="5" t="s">
        <v>215</v>
      </c>
      <c r="U5" s="5" t="s">
        <v>216</v>
      </c>
      <c r="V5" s="5" t="s">
        <v>217</v>
      </c>
      <c r="W5" s="5"/>
      <c r="X5" s="5" t="s">
        <v>218</v>
      </c>
      <c r="Y5" s="5" t="s">
        <v>219</v>
      </c>
      <c r="Z5" s="5" t="s">
        <v>220</v>
      </c>
      <c r="AA5" s="5" t="s">
        <v>159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2:55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/>
      <c r="P6" s="8">
        <v>500</v>
      </c>
      <c r="Q6" s="8">
        <v>500</v>
      </c>
      <c r="R6" s="8">
        <v>500</v>
      </c>
      <c r="S6" s="8"/>
      <c r="T6" s="8">
        <v>500</v>
      </c>
      <c r="U6" s="8">
        <v>500</v>
      </c>
      <c r="V6" s="8">
        <v>500</v>
      </c>
      <c r="W6" s="8"/>
      <c r="X6" s="8">
        <v>500</v>
      </c>
      <c r="Y6" s="8">
        <v>500</v>
      </c>
      <c r="Z6" s="8">
        <v>500</v>
      </c>
      <c r="AA6" s="8">
        <v>500</v>
      </c>
      <c r="AF6" s="2"/>
      <c r="AG6" s="2"/>
      <c r="AH6" s="2"/>
      <c r="AI6" s="2"/>
      <c r="AJ6" s="2"/>
      <c r="AK6" s="2"/>
      <c r="AL6" s="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2:55" x14ac:dyDescent="0.25">
      <c r="AF7" s="2"/>
      <c r="AG7" s="2"/>
      <c r="AH7" s="2"/>
      <c r="AI7" s="2"/>
      <c r="AJ7" s="2"/>
      <c r="AK7" s="2"/>
      <c r="AL7" s="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2:55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P8" s="6">
        <v>7100</v>
      </c>
      <c r="Q8" s="6">
        <v>7100</v>
      </c>
      <c r="R8" s="6">
        <v>7100</v>
      </c>
      <c r="T8" s="6">
        <v>7100</v>
      </c>
      <c r="U8" s="6">
        <v>7100</v>
      </c>
      <c r="V8" s="6">
        <v>7100</v>
      </c>
      <c r="X8" s="6">
        <v>7100</v>
      </c>
      <c r="Y8" s="6">
        <v>7100</v>
      </c>
      <c r="Z8" s="6">
        <v>7100</v>
      </c>
      <c r="AA8" s="6">
        <v>7100</v>
      </c>
      <c r="AF8" s="2"/>
      <c r="AG8" s="2"/>
      <c r="AH8" s="2"/>
      <c r="AI8" s="2"/>
      <c r="AJ8" s="2"/>
      <c r="AK8" s="2"/>
      <c r="AL8" s="2"/>
      <c r="AM8" s="2"/>
      <c r="AN8" s="4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2:55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H9" s="6">
        <v>7570.3690150711764</v>
      </c>
      <c r="I9" s="6">
        <v>7530.3108383588715</v>
      </c>
      <c r="J9" s="6">
        <v>7507.4389185770979</v>
      </c>
      <c r="L9" s="6">
        <v>7449.1378465429989</v>
      </c>
      <c r="M9" s="6">
        <v>7410.4196559929187</v>
      </c>
      <c r="N9" s="6">
        <v>7388.0565680412292</v>
      </c>
      <c r="P9" s="6">
        <v>7661.4872643226681</v>
      </c>
      <c r="Q9" s="6">
        <v>7608.8458235850412</v>
      </c>
      <c r="R9" s="6">
        <v>7581.2016224765785</v>
      </c>
      <c r="T9" s="6">
        <v>8449.4781260944383</v>
      </c>
      <c r="U9" s="6">
        <v>8327.4660304164099</v>
      </c>
      <c r="V9" s="6">
        <v>8273.906393285175</v>
      </c>
      <c r="X9" s="6">
        <v>7629.1410542117646</v>
      </c>
      <c r="Y9" s="6">
        <v>7580.7855959746694</v>
      </c>
      <c r="Z9" s="6">
        <v>7554.7643569874372</v>
      </c>
      <c r="AA9" s="6">
        <v>7830.1649760569162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2:55" x14ac:dyDescent="0.25">
      <c r="C10" s="6" t="s">
        <v>65</v>
      </c>
      <c r="E10" s="6">
        <v>1059.7273465904264</v>
      </c>
      <c r="F10" s="6">
        <v>1128.7976848897395</v>
      </c>
      <c r="G10" s="6">
        <v>29.231000000000002</v>
      </c>
      <c r="H10" s="6">
        <v>1079.2411823903722</v>
      </c>
      <c r="I10" s="6">
        <v>1073.6851132803754</v>
      </c>
      <c r="J10" s="6">
        <v>1070.5127780066434</v>
      </c>
      <c r="K10" s="6">
        <v>29.231000000000002</v>
      </c>
      <c r="L10" s="6">
        <v>1062.4264193155138</v>
      </c>
      <c r="M10" s="6">
        <v>1057.0562062862177</v>
      </c>
      <c r="N10" s="6">
        <v>1053.9544459873184</v>
      </c>
      <c r="O10" s="6">
        <v>29.231000000000002</v>
      </c>
      <c r="P10" s="6">
        <v>1091.8792835615541</v>
      </c>
      <c r="Q10" s="6">
        <v>1084.5779157312452</v>
      </c>
      <c r="R10" s="6">
        <v>1080.7436650375014</v>
      </c>
      <c r="S10" s="6">
        <v>29.231000000000002</v>
      </c>
      <c r="T10" s="6">
        <v>1201.1736160892985</v>
      </c>
      <c r="U10" s="6">
        <v>1184.2505384187559</v>
      </c>
      <c r="V10" s="6">
        <v>1176.8218167486536</v>
      </c>
      <c r="W10" s="6">
        <v>29.231000000000002</v>
      </c>
      <c r="X10" s="6">
        <v>1087.3928642191718</v>
      </c>
      <c r="Y10" s="6">
        <v>1080.6859621616866</v>
      </c>
      <c r="Z10" s="6">
        <v>1077.0768163141574</v>
      </c>
      <c r="AA10" s="6">
        <v>1115.2748821790942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x14ac:dyDescent="0.25">
      <c r="C11" s="6" t="s">
        <v>64</v>
      </c>
      <c r="E11" s="6">
        <v>529863.67329521314</v>
      </c>
      <c r="F11" s="6">
        <v>564398.84244486969</v>
      </c>
      <c r="H11" s="6">
        <v>539620.59119518613</v>
      </c>
      <c r="I11" s="6">
        <v>536842.55664018774</v>
      </c>
      <c r="J11" s="6">
        <v>535256.38900332176</v>
      </c>
      <c r="L11" s="6">
        <v>531213.20965775696</v>
      </c>
      <c r="M11" s="6">
        <v>528528.10314310889</v>
      </c>
      <c r="N11" s="6">
        <v>526977.2229936592</v>
      </c>
      <c r="P11" s="6">
        <v>545939.64178077702</v>
      </c>
      <c r="Q11" s="6">
        <v>542288.95786562259</v>
      </c>
      <c r="R11" s="6">
        <v>540371.83251875069</v>
      </c>
      <c r="T11" s="6">
        <v>600586.80804464931</v>
      </c>
      <c r="U11" s="6">
        <v>592125.26920937793</v>
      </c>
      <c r="V11" s="6">
        <v>588410.90837432677</v>
      </c>
      <c r="X11" s="6">
        <v>543696.43210958585</v>
      </c>
      <c r="Y11" s="6">
        <v>540342.98108084325</v>
      </c>
      <c r="Z11" s="6">
        <v>538538.40815707867</v>
      </c>
      <c r="AA11" s="6">
        <v>557637.44108954712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x14ac:dyDescent="0.25">
      <c r="T12" s="6">
        <v>97.99</v>
      </c>
      <c r="U12" s="6">
        <v>97.99</v>
      </c>
      <c r="V12" s="6">
        <v>97.99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x14ac:dyDescent="0.25">
      <c r="B13" s="5" t="s">
        <v>86</v>
      </c>
      <c r="C13" s="9" t="s">
        <v>81</v>
      </c>
      <c r="D13" s="6" t="s">
        <v>85</v>
      </c>
      <c r="T13" s="6">
        <v>55.555555555555557</v>
      </c>
      <c r="U13" s="6">
        <v>55.555555555555557</v>
      </c>
      <c r="V13" s="6">
        <v>55.555555555555557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18.510000000000002</v>
      </c>
      <c r="L14" s="6">
        <v>18.510000000000002</v>
      </c>
      <c r="M14" s="6">
        <v>18.510000000000002</v>
      </c>
      <c r="N14" s="6">
        <v>18.510000000000002</v>
      </c>
      <c r="P14" s="6">
        <v>11.9</v>
      </c>
      <c r="Q14" s="6">
        <v>11.9</v>
      </c>
      <c r="R14" s="6">
        <v>11.9</v>
      </c>
      <c r="T14" s="6">
        <v>136</v>
      </c>
      <c r="U14" s="6">
        <v>136</v>
      </c>
      <c r="V14" s="6">
        <v>136</v>
      </c>
      <c r="X14" s="6">
        <v>11.9</v>
      </c>
      <c r="Y14" s="6">
        <v>11.9</v>
      </c>
      <c r="Z14" s="6">
        <v>11.9</v>
      </c>
      <c r="AA14" s="6">
        <v>4.2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x14ac:dyDescent="0.25">
      <c r="B15" s="5" t="s">
        <v>88</v>
      </c>
      <c r="C15" s="9" t="s">
        <v>89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x14ac:dyDescent="0.25">
      <c r="C16" s="9"/>
      <c r="F16" s="6" t="s">
        <v>118</v>
      </c>
      <c r="P16" s="6" t="s">
        <v>118</v>
      </c>
      <c r="Q16" s="6" t="s">
        <v>118</v>
      </c>
      <c r="R16" s="6" t="s">
        <v>118</v>
      </c>
      <c r="X16" s="6" t="s">
        <v>118</v>
      </c>
      <c r="Y16" s="6" t="s">
        <v>118</v>
      </c>
      <c r="Z16" s="6" t="s">
        <v>118</v>
      </c>
      <c r="AA16" s="6" t="s">
        <v>117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2:55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0.18</v>
      </c>
      <c r="L17" s="6">
        <v>0.18</v>
      </c>
      <c r="M17" s="6">
        <v>0.18</v>
      </c>
      <c r="N17" s="6">
        <v>0.18</v>
      </c>
      <c r="P17" s="6">
        <v>1.36</v>
      </c>
      <c r="Q17" s="6">
        <v>1.36</v>
      </c>
      <c r="R17" s="6">
        <v>1.36</v>
      </c>
      <c r="T17" s="6">
        <v>2.0699999999999998</v>
      </c>
      <c r="U17" s="6">
        <v>2.0699999999999998</v>
      </c>
      <c r="V17" s="6">
        <v>2.0699999999999998</v>
      </c>
      <c r="X17" s="6">
        <v>1.36</v>
      </c>
      <c r="Y17" s="6">
        <v>1.36</v>
      </c>
      <c r="Z17" s="6">
        <v>1.36</v>
      </c>
      <c r="AA17" s="6">
        <v>0.87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2:55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0.84745762711864414</v>
      </c>
      <c r="K18" s="8"/>
      <c r="L18" s="8">
        <v>0.84745762711864414</v>
      </c>
      <c r="M18" s="8">
        <v>0.84745762711864414</v>
      </c>
      <c r="N18" s="8">
        <v>0.84745762711864414</v>
      </c>
      <c r="O18" s="8"/>
      <c r="P18" s="8">
        <v>0.42372881355932196</v>
      </c>
      <c r="Q18" s="8">
        <v>0.42372881355932196</v>
      </c>
      <c r="R18" s="8">
        <v>0.42372881355932196</v>
      </c>
      <c r="S18" s="8"/>
      <c r="T18" s="8">
        <v>0.32573289902280134</v>
      </c>
      <c r="U18" s="8">
        <v>0.32573289902280134</v>
      </c>
      <c r="V18" s="8">
        <v>0.32573289902280134</v>
      </c>
      <c r="W18" s="8"/>
      <c r="X18" s="8">
        <v>0.42372881355932196</v>
      </c>
      <c r="Y18" s="8">
        <v>0.42372881355932196</v>
      </c>
      <c r="Z18" s="8">
        <v>0.42372881355932196</v>
      </c>
      <c r="AA18" s="8">
        <v>0.53475935828876997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/>
      <c r="P19" s="8">
        <v>1</v>
      </c>
      <c r="Q19" s="8">
        <v>1</v>
      </c>
      <c r="R19" s="8">
        <v>1</v>
      </c>
      <c r="S19" s="8"/>
      <c r="T19" s="8">
        <v>1</v>
      </c>
      <c r="U19" s="8">
        <v>1</v>
      </c>
      <c r="V19" s="8">
        <v>1</v>
      </c>
      <c r="W19" s="8"/>
      <c r="X19" s="8">
        <v>1</v>
      </c>
      <c r="Y19" s="8">
        <v>1</v>
      </c>
      <c r="Z19" s="8">
        <v>1</v>
      </c>
      <c r="AA19" s="8">
        <v>1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0.38</v>
      </c>
      <c r="J20" s="8">
        <v>0.38</v>
      </c>
      <c r="K20" s="8"/>
      <c r="L20" s="8">
        <v>0.5</v>
      </c>
      <c r="M20" s="8">
        <v>0.5</v>
      </c>
      <c r="N20" s="8">
        <v>0.5</v>
      </c>
      <c r="O20" s="8"/>
      <c r="P20" s="8">
        <v>0.5</v>
      </c>
      <c r="Q20" s="8">
        <v>0.5</v>
      </c>
      <c r="R20" s="8">
        <v>0.5</v>
      </c>
      <c r="S20" s="8"/>
      <c r="T20" s="8">
        <v>1</v>
      </c>
      <c r="U20" s="8">
        <v>1</v>
      </c>
      <c r="V20" s="8">
        <v>1</v>
      </c>
      <c r="W20" s="8"/>
      <c r="X20" s="8">
        <v>0.65</v>
      </c>
      <c r="Y20" s="8">
        <v>0.65</v>
      </c>
      <c r="Z20" s="8">
        <v>0.65</v>
      </c>
      <c r="AA20" s="8">
        <v>0.7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/>
      <c r="P21" s="8">
        <v>1</v>
      </c>
      <c r="Q21" s="8">
        <v>1</v>
      </c>
      <c r="R21" s="8">
        <v>1</v>
      </c>
      <c r="S21" s="8"/>
      <c r="T21" s="8">
        <v>1</v>
      </c>
      <c r="U21" s="8">
        <v>1</v>
      </c>
      <c r="V21" s="8">
        <v>1</v>
      </c>
      <c r="W21" s="8"/>
      <c r="X21" s="8">
        <v>1</v>
      </c>
      <c r="Y21" s="8">
        <v>1</v>
      </c>
      <c r="Z21" s="8">
        <v>1</v>
      </c>
      <c r="AA21" s="8">
        <v>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/>
      <c r="P22" s="8">
        <v>0.94</v>
      </c>
      <c r="Q22" s="8">
        <v>0.94</v>
      </c>
      <c r="R22" s="8">
        <v>0.94</v>
      </c>
      <c r="S22" s="8"/>
      <c r="T22" s="8">
        <v>0.94</v>
      </c>
      <c r="U22" s="8">
        <v>0.94</v>
      </c>
      <c r="V22" s="8">
        <v>0.94</v>
      </c>
      <c r="W22" s="8"/>
      <c r="X22" s="8">
        <v>0.94</v>
      </c>
      <c r="Y22" s="8">
        <v>0.94</v>
      </c>
      <c r="Z22" s="8">
        <v>0.94</v>
      </c>
      <c r="AA22" s="8">
        <v>0.94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2:55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0.95</v>
      </c>
      <c r="M23" s="8">
        <v>0.95</v>
      </c>
      <c r="N23" s="8">
        <v>0.95</v>
      </c>
      <c r="O23" s="8"/>
      <c r="P23" s="8">
        <v>0.95</v>
      </c>
      <c r="Q23" s="8">
        <v>0.95</v>
      </c>
      <c r="R23" s="8">
        <v>0.95</v>
      </c>
      <c r="S23" s="8"/>
      <c r="T23" s="8">
        <v>1</v>
      </c>
      <c r="U23" s="8">
        <v>1</v>
      </c>
      <c r="V23" s="8">
        <v>1</v>
      </c>
      <c r="W23" s="8"/>
      <c r="X23" s="8">
        <v>0.95</v>
      </c>
      <c r="Y23" s="8">
        <v>0.95</v>
      </c>
      <c r="Z23" s="8">
        <v>0.95</v>
      </c>
      <c r="AA23" s="8">
        <v>0.95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O24" s="8"/>
      <c r="P24" s="8">
        <v>0.99</v>
      </c>
      <c r="Q24" s="8">
        <v>0.99</v>
      </c>
      <c r="R24" s="8">
        <v>0.99</v>
      </c>
      <c r="S24" s="8"/>
      <c r="T24" s="8">
        <v>0.99</v>
      </c>
      <c r="U24" s="8">
        <v>0.99</v>
      </c>
      <c r="V24" s="8">
        <v>0.99</v>
      </c>
      <c r="W24" s="8"/>
      <c r="X24" s="8">
        <v>0.99</v>
      </c>
      <c r="Y24" s="8">
        <v>0.99</v>
      </c>
      <c r="Z24" s="8">
        <v>0.99</v>
      </c>
      <c r="AA24" s="8">
        <v>0.99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O25" s="8"/>
      <c r="P25" s="8">
        <v>0.99</v>
      </c>
      <c r="Q25" s="8">
        <v>0.99</v>
      </c>
      <c r="R25" s="8">
        <v>0.99</v>
      </c>
      <c r="S25" s="8"/>
      <c r="T25" s="8">
        <v>0.99</v>
      </c>
      <c r="U25" s="8">
        <v>0.99</v>
      </c>
      <c r="V25" s="8">
        <v>0.99</v>
      </c>
      <c r="W25" s="8"/>
      <c r="X25" s="8">
        <v>0.99</v>
      </c>
      <c r="Y25" s="8">
        <v>0.99</v>
      </c>
      <c r="Z25" s="8">
        <v>0.99</v>
      </c>
      <c r="AA25" s="8">
        <v>0.99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2:55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0.93500000000000005</v>
      </c>
      <c r="J26" s="8">
        <v>0.95699999999999996</v>
      </c>
      <c r="K26" s="8"/>
      <c r="L26" s="8">
        <v>0.88</v>
      </c>
      <c r="M26" s="8">
        <v>0.93500000000000005</v>
      </c>
      <c r="N26" s="8">
        <v>0.95699999999999996</v>
      </c>
      <c r="O26" s="8"/>
      <c r="P26" s="8">
        <v>0.88</v>
      </c>
      <c r="Q26" s="8">
        <v>0.93500000000000005</v>
      </c>
      <c r="R26" s="8">
        <v>0.95699999999999996</v>
      </c>
      <c r="S26" s="8"/>
      <c r="T26" s="8">
        <v>0.88</v>
      </c>
      <c r="U26" s="8">
        <v>0.93500000000000005</v>
      </c>
      <c r="V26" s="8">
        <v>0.95699999999999996</v>
      </c>
      <c r="W26" s="8"/>
      <c r="X26" s="8">
        <v>0.88</v>
      </c>
      <c r="Y26" s="8">
        <v>0.93500000000000005</v>
      </c>
      <c r="Z26" s="8">
        <v>0.95699999999999996</v>
      </c>
      <c r="AA26" s="8">
        <v>0.88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2:55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>
        <v>0.81073871999999991</v>
      </c>
      <c r="U27" s="8">
        <v>0.86140989000000001</v>
      </c>
      <c r="V27" s="8">
        <v>0.88167835799999994</v>
      </c>
      <c r="W27" s="8"/>
      <c r="X27" s="8"/>
      <c r="Y27" s="8"/>
      <c r="Z27" s="8"/>
      <c r="AA27" s="8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 x14ac:dyDescent="0.25">
      <c r="B28" s="6"/>
      <c r="U28" s="6">
        <v>2.0268467999999928E-2</v>
      </c>
      <c r="V28" s="6">
        <v>2.0268467999999928E-2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/>
      <c r="P29" s="8">
        <v>100</v>
      </c>
      <c r="Q29" s="8">
        <v>100</v>
      </c>
      <c r="R29" s="8">
        <v>100</v>
      </c>
      <c r="S29" s="8"/>
      <c r="T29" s="8">
        <v>100</v>
      </c>
      <c r="U29" s="8">
        <v>100</v>
      </c>
      <c r="V29" s="8">
        <v>100</v>
      </c>
      <c r="W29" s="8"/>
      <c r="X29" s="8">
        <v>100</v>
      </c>
      <c r="Y29" s="8">
        <v>100</v>
      </c>
      <c r="Z29" s="8">
        <v>100</v>
      </c>
      <c r="AA29" s="8">
        <v>100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0.31096897029000004</v>
      </c>
      <c r="J30" s="6">
        <v>0.318285887238</v>
      </c>
      <c r="L30" s="6">
        <v>0.38510089199999997</v>
      </c>
      <c r="M30" s="6">
        <v>0.40916969774999995</v>
      </c>
      <c r="N30" s="6">
        <v>0.41879722004999992</v>
      </c>
      <c r="P30" s="6">
        <v>0.38510089199999997</v>
      </c>
      <c r="Q30" s="6">
        <v>0.40916969774999995</v>
      </c>
      <c r="R30" s="6">
        <v>0.41879722004999992</v>
      </c>
      <c r="T30" s="6">
        <v>0.81073871999999991</v>
      </c>
      <c r="U30" s="6">
        <v>0.86140989000000001</v>
      </c>
      <c r="V30" s="6">
        <v>0.88167835799999994</v>
      </c>
      <c r="X30" s="6">
        <v>0.50063115959999993</v>
      </c>
      <c r="Y30" s="6">
        <v>0.53192060707499988</v>
      </c>
      <c r="Z30" s="6">
        <v>0.54443638606499989</v>
      </c>
      <c r="AA30" s="6">
        <v>0.53914124879999992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0.26353302566949161</v>
      </c>
      <c r="J31" s="6">
        <v>0.26973380274406783</v>
      </c>
      <c r="L31" s="6">
        <v>0.32635668813559321</v>
      </c>
      <c r="M31" s="6">
        <v>0.3467539811440678</v>
      </c>
      <c r="N31" s="6">
        <v>0.35491289834745759</v>
      </c>
      <c r="P31" s="6">
        <v>0.16317834406779658</v>
      </c>
      <c r="Q31" s="6">
        <v>0.17337699057203385</v>
      </c>
      <c r="R31" s="6">
        <v>0.17745644917372874</v>
      </c>
      <c r="T31" s="6">
        <v>0.26408427361563519</v>
      </c>
      <c r="U31" s="6">
        <v>0.28058954071661241</v>
      </c>
      <c r="V31" s="6">
        <v>0.28719164755700327</v>
      </c>
      <c r="X31" s="6">
        <v>0.21213184728813553</v>
      </c>
      <c r="Y31" s="6">
        <v>0.22539008774364397</v>
      </c>
      <c r="Z31" s="6">
        <v>0.23069338392584737</v>
      </c>
      <c r="AA31" s="6">
        <v>0.28831082823529403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512.15125730649606</v>
      </c>
      <c r="I32" s="6">
        <v>479.54318901763912</v>
      </c>
      <c r="J32" s="6">
        <v>467.13490979694808</v>
      </c>
      <c r="L32" s="6">
        <v>383.1706080605818</v>
      </c>
      <c r="M32" s="6">
        <v>358.80828967102201</v>
      </c>
      <c r="N32" s="6">
        <v>349.53116219648297</v>
      </c>
      <c r="P32" s="6">
        <v>393.79296429825121</v>
      </c>
      <c r="Q32" s="6">
        <v>368.15028817220599</v>
      </c>
      <c r="R32" s="6">
        <v>358.41548058860752</v>
      </c>
      <c r="T32" s="6">
        <v>205.77505212163373</v>
      </c>
      <c r="U32" s="6">
        <v>190.94205318497399</v>
      </c>
      <c r="V32" s="6">
        <v>185.38234926982722</v>
      </c>
      <c r="X32" s="6">
        <v>301.6730074077006</v>
      </c>
      <c r="Y32" s="6">
        <v>282.17630714485796</v>
      </c>
      <c r="Z32" s="6">
        <v>274.7687806508896</v>
      </c>
      <c r="AA32" s="6">
        <v>287.30766465326377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"/>
      <c r="AZ32" s="2"/>
      <c r="BA32" s="2"/>
      <c r="BB32" s="2"/>
      <c r="BC32" s="2"/>
    </row>
    <row r="33" spans="1:68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1843743.0513089448</v>
      </c>
      <c r="I33" s="6">
        <v>1726354.0993802212</v>
      </c>
      <c r="J33" s="6">
        <v>1681684.3299215492</v>
      </c>
      <c r="L33" s="6">
        <v>1379413.085487626</v>
      </c>
      <c r="M33" s="6">
        <v>1291708.8094486317</v>
      </c>
      <c r="N33" s="6">
        <v>1258311.1772583968</v>
      </c>
      <c r="P33" s="6">
        <v>1417653.5373508744</v>
      </c>
      <c r="Q33" s="6">
        <v>1325339.9771479599</v>
      </c>
      <c r="R33" s="6">
        <v>1290294.6978832288</v>
      </c>
      <c r="T33" s="6">
        <v>740789.59500620537</v>
      </c>
      <c r="U33" s="6">
        <v>687390.8415532331</v>
      </c>
      <c r="V33" s="6">
        <v>667375.92347063916</v>
      </c>
      <c r="X33" s="6">
        <v>1086021.9578501559</v>
      </c>
      <c r="Y33" s="6">
        <v>1015833.8930543743</v>
      </c>
      <c r="Z33" s="6">
        <v>989166.81900974736</v>
      </c>
      <c r="AA33" s="6">
        <v>1034306.7653063373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68" x14ac:dyDescent="0.25">
      <c r="B34" s="5" t="s">
        <v>68</v>
      </c>
      <c r="C34" s="6" t="s">
        <v>65</v>
      </c>
      <c r="E34" s="6">
        <v>7195.9756445705734</v>
      </c>
      <c r="F34" s="6">
        <v>15744.459434632299</v>
      </c>
      <c r="H34" s="6">
        <v>4351.2336010891095</v>
      </c>
      <c r="I34" s="6">
        <v>4074.1956745373218</v>
      </c>
      <c r="J34" s="6">
        <v>3968.7750186148555</v>
      </c>
      <c r="L34" s="6">
        <v>3255.4148817507971</v>
      </c>
      <c r="M34" s="6">
        <v>3048.4327902987702</v>
      </c>
      <c r="N34" s="6">
        <v>2969.6143783298162</v>
      </c>
      <c r="P34" s="6">
        <v>6691.3246962961284</v>
      </c>
      <c r="Q34" s="6">
        <v>6255.6046921383713</v>
      </c>
      <c r="R34" s="6">
        <v>6090.1909740088404</v>
      </c>
      <c r="T34" s="6">
        <v>4548.4481133381005</v>
      </c>
      <c r="U34" s="6">
        <v>4220.5797671368509</v>
      </c>
      <c r="V34" s="6">
        <v>4097.6881701097236</v>
      </c>
      <c r="X34" s="6">
        <v>5126.0236410527359</v>
      </c>
      <c r="Y34" s="6">
        <v>4794.7359752166476</v>
      </c>
      <c r="Z34" s="6">
        <v>4668.8673857260083</v>
      </c>
      <c r="AA34" s="6">
        <v>3868.3073022457015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68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25.217131493384283</v>
      </c>
      <c r="I35" s="6">
        <v>26.931850760839286</v>
      </c>
      <c r="J35" s="6">
        <v>27.647228518232179</v>
      </c>
      <c r="L35" s="6">
        <v>33.70557482310349</v>
      </c>
      <c r="M35" s="6">
        <v>35.994111540291534</v>
      </c>
      <c r="N35" s="6">
        <v>36.949454002444746</v>
      </c>
      <c r="P35" s="6">
        <v>1.0734876528668273E-2</v>
      </c>
      <c r="Q35" s="6">
        <v>1.1482590087292367E-2</v>
      </c>
      <c r="R35" s="6">
        <v>1.1794465023267659E-2</v>
      </c>
      <c r="X35" s="6">
        <v>1.4012917118192567E-2</v>
      </c>
      <c r="Y35" s="6">
        <v>1.4981126134838334E-2</v>
      </c>
      <c r="Z35" s="6">
        <v>1.5385004219133122E-2</v>
      </c>
      <c r="AA35" s="6">
        <v>1.4713560999849152E-2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L35" s="1" t="s">
        <v>161</v>
      </c>
      <c r="BN35" s="1" t="s">
        <v>163</v>
      </c>
    </row>
    <row r="36" spans="1:68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8.9270502313028466</v>
      </c>
      <c r="I36" s="6">
        <v>9.5340734780654497</v>
      </c>
      <c r="J36" s="6">
        <v>9.7873224717616036</v>
      </c>
      <c r="L36" s="6">
        <v>11.932021673429443</v>
      </c>
      <c r="M36" s="6">
        <v>12.742180522618073</v>
      </c>
      <c r="N36" s="6">
        <v>13.080378788744245</v>
      </c>
      <c r="P36" s="6">
        <v>3.8002253358355538E-3</v>
      </c>
      <c r="Q36" s="6">
        <v>4.0649214412674757E-3</v>
      </c>
      <c r="R36" s="6">
        <v>4.1753274650480239E-3</v>
      </c>
      <c r="X36" s="6">
        <v>4.9606758418976795E-3</v>
      </c>
      <c r="Y36" s="6">
        <v>5.3034289630552013E-3</v>
      </c>
      <c r="Z36" s="6">
        <v>5.4464047787925237E-3</v>
      </c>
      <c r="AA36" s="6">
        <v>5.208708935092449E-3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M36" s="1" t="s">
        <v>162</v>
      </c>
    </row>
    <row r="37" spans="1:68" x14ac:dyDescent="0.25">
      <c r="B37" s="5" t="s">
        <v>78</v>
      </c>
      <c r="C37" s="6" t="s">
        <v>79</v>
      </c>
      <c r="E37" s="6">
        <v>0.50027922519700763</v>
      </c>
      <c r="F37" s="6">
        <v>0.22865168124372504</v>
      </c>
      <c r="H37" s="6">
        <v>0.82735091931199201</v>
      </c>
      <c r="I37" s="6">
        <v>0.88360928330010335</v>
      </c>
      <c r="J37" s="6">
        <v>0.90708017035915045</v>
      </c>
      <c r="L37" s="6">
        <v>1.105848947297982</v>
      </c>
      <c r="M37" s="6">
        <v>1.1809337346910889</v>
      </c>
      <c r="N37" s="6">
        <v>1.2122776432767106</v>
      </c>
      <c r="P37" s="6">
        <v>0.53800962939296948</v>
      </c>
      <c r="Q37" s="6">
        <v>0.57548347396799893</v>
      </c>
      <c r="R37" s="6">
        <v>0.59111399549965549</v>
      </c>
      <c r="T37" s="6">
        <v>0.79147811084081376</v>
      </c>
      <c r="U37" s="6">
        <v>0.85296270148318121</v>
      </c>
      <c r="V37" s="6">
        <v>0.87854345439514159</v>
      </c>
      <c r="X37" s="6">
        <v>0.70229818902336727</v>
      </c>
      <c r="Y37" s="6">
        <v>0.75082280622128328</v>
      </c>
      <c r="Z37" s="6">
        <v>0.77106433372009442</v>
      </c>
      <c r="AA37" s="6">
        <v>0.9306388657158563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M37" s="1" t="s">
        <v>164</v>
      </c>
      <c r="BN37" s="1" t="s">
        <v>165</v>
      </c>
      <c r="BO37" s="1" t="s">
        <v>166</v>
      </c>
      <c r="BP37" s="1" t="s">
        <v>167</v>
      </c>
    </row>
    <row r="38" spans="1:68" x14ac:dyDescent="0.25">
      <c r="B38" s="5" t="s">
        <v>83</v>
      </c>
      <c r="C38" s="9" t="s">
        <v>84</v>
      </c>
      <c r="E38" s="6">
        <v>123.98666035595097</v>
      </c>
      <c r="F38" s="6">
        <v>187.35906727212438</v>
      </c>
      <c r="H38" s="6">
        <v>80.541333956159434</v>
      </c>
      <c r="I38" s="6">
        <v>75.413361935685828</v>
      </c>
      <c r="J38" s="6">
        <v>73.462025594560984</v>
      </c>
      <c r="L38" s="6">
        <v>60.257729461207255</v>
      </c>
      <c r="M38" s="6">
        <v>56.426490948430249</v>
      </c>
      <c r="N38" s="6">
        <v>54.967562142884901</v>
      </c>
      <c r="P38" s="6">
        <v>79.626763885923936</v>
      </c>
      <c r="Q38" s="6">
        <v>74.441695836446627</v>
      </c>
      <c r="R38" s="6">
        <v>72.473272590705207</v>
      </c>
      <c r="T38" s="6">
        <v>618.58894341398172</v>
      </c>
      <c r="U38" s="6">
        <v>573.99884833061174</v>
      </c>
      <c r="V38" s="6">
        <v>557.28559113492247</v>
      </c>
      <c r="X38" s="6">
        <v>60.999681328527572</v>
      </c>
      <c r="Y38" s="6">
        <v>57.057358105078109</v>
      </c>
      <c r="Z38" s="6">
        <v>55.559521890139507</v>
      </c>
      <c r="AA38" s="6">
        <v>16.246890669431949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L38" s="1" t="s">
        <v>58</v>
      </c>
      <c r="BM38" s="1">
        <v>85</v>
      </c>
      <c r="BN38" s="1">
        <v>85</v>
      </c>
      <c r="BO38" s="1">
        <v>85</v>
      </c>
      <c r="BP38" s="1">
        <v>85</v>
      </c>
    </row>
    <row r="39" spans="1:68" x14ac:dyDescent="0.25">
      <c r="E39" s="6">
        <v>0</v>
      </c>
      <c r="F39" s="6">
        <v>0</v>
      </c>
      <c r="H39" s="6">
        <v>0</v>
      </c>
      <c r="I39" s="6">
        <v>25.151350059141329</v>
      </c>
      <c r="J39" s="6">
        <v>7.7420429897098026</v>
      </c>
      <c r="L39" s="6">
        <v>0</v>
      </c>
      <c r="M39" s="6">
        <v>29.13627504783593</v>
      </c>
      <c r="N39" s="6" t="e">
        <v>#DIV/0!</v>
      </c>
      <c r="P39" s="6">
        <v>0</v>
      </c>
      <c r="Q39" s="6" t="e">
        <v>#DIV/0!</v>
      </c>
      <c r="R39" s="6">
        <v>88.28409829139099</v>
      </c>
      <c r="T39" s="6">
        <v>0</v>
      </c>
      <c r="U39" s="6">
        <v>840.98663440422115</v>
      </c>
      <c r="V39" s="6">
        <v>3330.106119833988</v>
      </c>
      <c r="X39" s="6">
        <v>0</v>
      </c>
      <c r="Y39" s="6">
        <v>251.18940150455904</v>
      </c>
      <c r="Z39" s="6" t="e">
        <v>#DIV/0!</v>
      </c>
      <c r="AA39" s="6">
        <v>0</v>
      </c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L39" s="1" t="s">
        <v>5</v>
      </c>
      <c r="BM39" s="1">
        <v>48</v>
      </c>
      <c r="BN39" s="1">
        <v>91</v>
      </c>
      <c r="BO39" s="1">
        <v>72</v>
      </c>
      <c r="BP39" s="1">
        <v>90</v>
      </c>
    </row>
    <row r="40" spans="1:68" x14ac:dyDescent="0.25">
      <c r="E40" s="6">
        <v>0</v>
      </c>
      <c r="F40" s="6">
        <v>0</v>
      </c>
      <c r="H40" s="6">
        <v>0</v>
      </c>
      <c r="I40" s="6">
        <v>25.151350059141329</v>
      </c>
      <c r="J40" s="6">
        <v>40.68775319165568</v>
      </c>
      <c r="L40" s="6">
        <v>0</v>
      </c>
      <c r="M40" s="6">
        <v>54.442013672028509</v>
      </c>
      <c r="N40" s="6" t="e">
        <v>#DIV/0!</v>
      </c>
      <c r="P40" s="6">
        <v>0</v>
      </c>
      <c r="Q40" s="6" t="e">
        <v>#DIV/0!</v>
      </c>
      <c r="R40" s="6">
        <v>33.896019526960302</v>
      </c>
      <c r="T40" s="6">
        <v>0</v>
      </c>
      <c r="U40" s="6">
        <v>17.663669489630628</v>
      </c>
      <c r="V40" s="6">
        <v>5.9297478184025776</v>
      </c>
      <c r="X40" s="6">
        <v>0</v>
      </c>
      <c r="Y40" s="6">
        <v>23.949200531020853</v>
      </c>
      <c r="Z40" s="6" t="e">
        <v>#DIV/0!</v>
      </c>
      <c r="AA40" s="6">
        <v>0</v>
      </c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L40" s="1" t="s">
        <v>56</v>
      </c>
      <c r="BM40" s="1">
        <v>1.7708333333333333</v>
      </c>
      <c r="BN40" s="1">
        <v>0.93406593406593408</v>
      </c>
      <c r="BO40" s="1">
        <v>1.1805555555555556</v>
      </c>
      <c r="BP40" s="1">
        <v>0.94444444444444442</v>
      </c>
    </row>
    <row r="41" spans="1:68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0.45</v>
      </c>
      <c r="I41" s="8">
        <v>0.45</v>
      </c>
      <c r="J41" s="8">
        <v>0.45</v>
      </c>
      <c r="K41" s="8"/>
      <c r="L41" s="8">
        <v>0.82</v>
      </c>
      <c r="M41" s="8">
        <v>0.82</v>
      </c>
      <c r="N41" s="8">
        <v>0.82</v>
      </c>
      <c r="O41" s="8"/>
      <c r="P41" s="8">
        <v>0.82</v>
      </c>
      <c r="Q41" s="8">
        <v>0.82</v>
      </c>
      <c r="R41" s="8">
        <v>0.82</v>
      </c>
      <c r="S41" s="8"/>
      <c r="T41" s="8"/>
      <c r="U41" s="8"/>
      <c r="V41" s="8"/>
      <c r="W41" s="8"/>
      <c r="X41" s="8">
        <v>0.65</v>
      </c>
      <c r="Y41" s="8">
        <v>0.65</v>
      </c>
      <c r="Z41" s="8">
        <v>0.65</v>
      </c>
      <c r="AA41" s="8">
        <v>0.5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L41" s="1" t="s">
        <v>169</v>
      </c>
      <c r="BM41" s="1">
        <v>470</v>
      </c>
      <c r="BN41" s="1">
        <v>620</v>
      </c>
      <c r="BO41" s="1">
        <v>590</v>
      </c>
      <c r="BP41" s="1">
        <v>680</v>
      </c>
    </row>
    <row r="42" spans="1:68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0.45</v>
      </c>
      <c r="I42" s="8">
        <v>0.45</v>
      </c>
      <c r="J42" s="8">
        <v>0.45</v>
      </c>
      <c r="K42" s="8"/>
      <c r="L42" s="8">
        <v>3.2</v>
      </c>
      <c r="M42" s="8">
        <v>3.2</v>
      </c>
      <c r="N42" s="8">
        <v>3.2</v>
      </c>
      <c r="O42" s="8"/>
      <c r="P42" s="8">
        <v>3.2</v>
      </c>
      <c r="Q42" s="8">
        <v>3.2</v>
      </c>
      <c r="R42" s="8">
        <v>3.2</v>
      </c>
      <c r="S42" s="8"/>
      <c r="T42" s="8"/>
      <c r="U42" s="8"/>
      <c r="V42" s="8"/>
      <c r="W42" s="8"/>
      <c r="X42" s="8">
        <v>0.65</v>
      </c>
      <c r="Y42" s="8">
        <v>0.65</v>
      </c>
      <c r="Z42" s="8">
        <v>0.65</v>
      </c>
      <c r="AA42" s="8">
        <v>2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68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222.22222222222223</v>
      </c>
      <c r="I43" s="6">
        <v>222.22222222222223</v>
      </c>
      <c r="J43" s="6">
        <v>222.22222222222223</v>
      </c>
      <c r="L43" s="6">
        <v>31.25</v>
      </c>
      <c r="M43" s="6">
        <v>31.25</v>
      </c>
      <c r="N43" s="6">
        <v>31.25</v>
      </c>
      <c r="P43" s="6">
        <v>31.25</v>
      </c>
      <c r="Q43" s="6">
        <v>31.25</v>
      </c>
      <c r="R43" s="6">
        <v>31.25</v>
      </c>
      <c r="X43" s="6">
        <v>153.84615384615384</v>
      </c>
      <c r="Y43" s="6">
        <v>153.84615384615384</v>
      </c>
      <c r="Z43" s="6">
        <v>153.84615384615384</v>
      </c>
      <c r="AA43" s="6">
        <v>50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L43" s="1" t="s">
        <v>168</v>
      </c>
      <c r="BM43" s="1">
        <v>16</v>
      </c>
    </row>
    <row r="44" spans="1:68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0.22222222222222224</v>
      </c>
      <c r="I44" s="6">
        <v>0.22222222222222224</v>
      </c>
      <c r="J44" s="6">
        <v>0.22222222222222224</v>
      </c>
      <c r="L44" s="6">
        <v>3.125E-2</v>
      </c>
      <c r="M44" s="6">
        <v>3.125E-2</v>
      </c>
      <c r="N44" s="6">
        <v>3.125E-2</v>
      </c>
      <c r="P44" s="6">
        <v>3.125E-2</v>
      </c>
      <c r="Q44" s="6">
        <v>3.125E-2</v>
      </c>
      <c r="R44" s="6">
        <v>3.125E-2</v>
      </c>
      <c r="X44" s="6">
        <v>0.15384615384615383</v>
      </c>
      <c r="Y44" s="6">
        <v>0.15384615384615383</v>
      </c>
      <c r="Z44" s="6">
        <v>0.15384615384615383</v>
      </c>
      <c r="AA44" s="6">
        <v>0.05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L44" s="1" t="s">
        <v>170</v>
      </c>
      <c r="BM44" s="1">
        <v>7.5</v>
      </c>
    </row>
    <row r="45" spans="1:68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222.22222222222223</v>
      </c>
      <c r="I45" s="6">
        <v>222.22222222222223</v>
      </c>
      <c r="J45" s="6">
        <v>222.22222222222223</v>
      </c>
      <c r="L45" s="6">
        <v>121.95121951219512</v>
      </c>
      <c r="M45" s="6">
        <v>121.95121951219512</v>
      </c>
      <c r="N45" s="6">
        <v>121.95121951219512</v>
      </c>
      <c r="P45" s="6">
        <v>121.95121951219512</v>
      </c>
      <c r="Q45" s="6">
        <v>121.95121951219512</v>
      </c>
      <c r="R45" s="6">
        <v>121.95121951219512</v>
      </c>
      <c r="X45" s="6">
        <v>153.84615384615384</v>
      </c>
      <c r="Y45" s="6">
        <v>153.84615384615384</v>
      </c>
      <c r="Z45" s="6">
        <v>153.84615384615384</v>
      </c>
      <c r="AA45" s="6">
        <v>200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L45" s="1" t="s">
        <v>171</v>
      </c>
      <c r="BM45" s="1">
        <v>12</v>
      </c>
    </row>
    <row r="46" spans="1:68" x14ac:dyDescent="0.25">
      <c r="B46" s="5" t="s">
        <v>9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68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P47" s="6">
        <v>14.1</v>
      </c>
      <c r="Q47" s="6">
        <v>14.1</v>
      </c>
      <c r="R47" s="6">
        <v>14.1</v>
      </c>
      <c r="T47" s="6">
        <v>14.1</v>
      </c>
      <c r="U47" s="6">
        <v>14.1</v>
      </c>
      <c r="V47" s="6">
        <v>14.1</v>
      </c>
      <c r="X47" s="6">
        <v>14.1</v>
      </c>
      <c r="Y47" s="6">
        <v>14.1</v>
      </c>
      <c r="Z47" s="6">
        <v>14.1</v>
      </c>
      <c r="AA47" s="6">
        <v>14.1</v>
      </c>
      <c r="AD47" s="1">
        <v>1.4311270125223614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L47" s="1" t="s">
        <v>172</v>
      </c>
      <c r="BM47" s="1">
        <v>29.375</v>
      </c>
    </row>
    <row r="48" spans="1:68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P48" s="6">
        <v>13.4</v>
      </c>
      <c r="Q48" s="6">
        <v>13.4</v>
      </c>
      <c r="R48" s="6">
        <v>13.4</v>
      </c>
      <c r="T48" s="6">
        <v>13.4</v>
      </c>
      <c r="U48" s="6">
        <v>13.4</v>
      </c>
      <c r="V48" s="6">
        <v>13.4</v>
      </c>
      <c r="X48" s="6">
        <v>13.4</v>
      </c>
      <c r="Y48" s="6">
        <v>13.4</v>
      </c>
      <c r="Z48" s="6">
        <v>13.4</v>
      </c>
      <c r="AA48" s="6">
        <v>13.4</v>
      </c>
      <c r="AD48" s="1">
        <v>55.9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L48" s="1" t="s">
        <v>170</v>
      </c>
      <c r="BM48" s="1">
        <v>220.3125</v>
      </c>
    </row>
    <row r="49" spans="1:65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P49" s="6">
        <v>1.6</v>
      </c>
      <c r="Q49" s="6">
        <v>1.6</v>
      </c>
      <c r="R49" s="6">
        <v>1.6</v>
      </c>
      <c r="T49" s="6">
        <v>1.6</v>
      </c>
      <c r="U49" s="6">
        <v>1.6</v>
      </c>
      <c r="V49" s="6">
        <v>1.6</v>
      </c>
      <c r="X49" s="6">
        <v>1.6</v>
      </c>
      <c r="Y49" s="6">
        <v>1.6</v>
      </c>
      <c r="Z49" s="6">
        <v>1.6</v>
      </c>
      <c r="AA49" s="6">
        <v>1.6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L49" s="1" t="s">
        <v>171</v>
      </c>
      <c r="BM49" s="1">
        <v>352.5</v>
      </c>
    </row>
    <row r="50" spans="1:65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P50" s="6">
        <v>5.7</v>
      </c>
      <c r="Q50" s="6">
        <v>5.7</v>
      </c>
      <c r="R50" s="6">
        <v>5.7</v>
      </c>
      <c r="T50" s="6">
        <v>5.7</v>
      </c>
      <c r="U50" s="6">
        <v>5.7</v>
      </c>
      <c r="V50" s="6">
        <v>5.7</v>
      </c>
      <c r="X50" s="6">
        <v>5.7</v>
      </c>
      <c r="Y50" s="6">
        <v>5.7</v>
      </c>
      <c r="Z50" s="6">
        <v>5.7</v>
      </c>
      <c r="AA50" s="6">
        <v>5.7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65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P51" s="6">
        <v>1.44</v>
      </c>
      <c r="Q51" s="6">
        <v>1.44</v>
      </c>
      <c r="R51" s="6">
        <v>1.44</v>
      </c>
      <c r="T51" s="6">
        <v>1.44</v>
      </c>
      <c r="U51" s="6">
        <v>1.44</v>
      </c>
      <c r="V51" s="6">
        <v>1.44</v>
      </c>
      <c r="X51" s="6">
        <v>1.44</v>
      </c>
      <c r="Y51" s="6">
        <v>1.44</v>
      </c>
      <c r="Z51" s="6">
        <v>1.44</v>
      </c>
      <c r="AA51" s="6">
        <v>1.44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L51" s="1" t="s">
        <v>173</v>
      </c>
      <c r="BM51" s="1">
        <v>17917029.825823229</v>
      </c>
    </row>
    <row r="52" spans="1:65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P52" s="6">
        <v>4</v>
      </c>
      <c r="Q52" s="6">
        <v>4</v>
      </c>
      <c r="R52" s="6">
        <v>4</v>
      </c>
      <c r="T52" s="6">
        <v>4</v>
      </c>
      <c r="U52" s="6">
        <v>4</v>
      </c>
      <c r="V52" s="6">
        <v>4</v>
      </c>
      <c r="X52" s="6">
        <v>4</v>
      </c>
      <c r="Y52" s="6">
        <v>4</v>
      </c>
      <c r="Z52" s="6">
        <v>4</v>
      </c>
      <c r="AA52" s="6">
        <v>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L52" s="1" t="s">
        <v>174</v>
      </c>
      <c r="BM52" s="1">
        <v>22396287.282279037</v>
      </c>
    </row>
    <row r="53" spans="1:65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P53" s="6">
        <v>0.94</v>
      </c>
      <c r="Q53" s="6">
        <v>0.94</v>
      </c>
      <c r="R53" s="6">
        <v>0.94</v>
      </c>
      <c r="T53" s="6">
        <v>0.94</v>
      </c>
      <c r="U53" s="6">
        <v>0.94</v>
      </c>
      <c r="V53" s="6">
        <v>0.94</v>
      </c>
      <c r="X53" s="6">
        <v>0.94</v>
      </c>
      <c r="Y53" s="6">
        <v>0.94</v>
      </c>
      <c r="Z53" s="6">
        <v>0.94</v>
      </c>
      <c r="AA53" s="6">
        <v>0.94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M53" s="1">
        <v>22.396287282279037</v>
      </c>
    </row>
    <row r="54" spans="1:65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P54" s="6">
        <v>7.0921985815602842</v>
      </c>
      <c r="Q54" s="6">
        <v>7.0921985815602842</v>
      </c>
      <c r="R54" s="6">
        <v>7.0921985815602842</v>
      </c>
      <c r="T54" s="6">
        <v>7.0921985815602842</v>
      </c>
      <c r="U54" s="6">
        <v>7.0921985815602842</v>
      </c>
      <c r="V54" s="6">
        <v>7.0921985815602842</v>
      </c>
      <c r="X54" s="6">
        <v>7.0921985815602842</v>
      </c>
      <c r="Y54" s="6">
        <v>7.0921985815602842</v>
      </c>
      <c r="Z54" s="6">
        <v>7.0921985815602842</v>
      </c>
      <c r="AA54" s="6">
        <v>7.0921985815602842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65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P55" s="6">
        <v>7.4626865671641793</v>
      </c>
      <c r="Q55" s="6">
        <v>7.4626865671641793</v>
      </c>
      <c r="R55" s="6">
        <v>7.4626865671641793</v>
      </c>
      <c r="T55" s="6">
        <v>7.4626865671641793</v>
      </c>
      <c r="U55" s="6">
        <v>7.4626865671641793</v>
      </c>
      <c r="V55" s="6">
        <v>7.4626865671641793</v>
      </c>
      <c r="X55" s="6">
        <v>7.4626865671641793</v>
      </c>
      <c r="Y55" s="6">
        <v>7.4626865671641793</v>
      </c>
      <c r="Z55" s="6">
        <v>7.4626865671641793</v>
      </c>
      <c r="AA55" s="6">
        <v>7.4626865671641793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L55" s="1" t="s">
        <v>143</v>
      </c>
      <c r="BM55" s="1">
        <v>3.7952719095211767</v>
      </c>
    </row>
    <row r="56" spans="1:65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P56" s="6">
        <v>62.5</v>
      </c>
      <c r="Q56" s="6">
        <v>62.5</v>
      </c>
      <c r="R56" s="6">
        <v>62.5</v>
      </c>
      <c r="T56" s="6">
        <v>62.5</v>
      </c>
      <c r="U56" s="6">
        <v>62.5</v>
      </c>
      <c r="V56" s="6">
        <v>62.5</v>
      </c>
      <c r="X56" s="6">
        <v>62.5</v>
      </c>
      <c r="Y56" s="6">
        <v>62.5</v>
      </c>
      <c r="Z56" s="6">
        <v>62.5</v>
      </c>
      <c r="AA56" s="6">
        <v>62.5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65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P57" s="6">
        <v>17.543859649122805</v>
      </c>
      <c r="Q57" s="6">
        <v>17.543859649122805</v>
      </c>
      <c r="R57" s="6">
        <v>17.543859649122805</v>
      </c>
      <c r="T57" s="6">
        <v>17.543859649122805</v>
      </c>
      <c r="U57" s="6">
        <v>17.543859649122805</v>
      </c>
      <c r="V57" s="6">
        <v>17.543859649122805</v>
      </c>
      <c r="X57" s="6">
        <v>17.543859649122805</v>
      </c>
      <c r="Y57" s="6">
        <v>17.543859649122805</v>
      </c>
      <c r="Z57" s="6">
        <v>17.543859649122805</v>
      </c>
      <c r="AA57" s="6">
        <v>17.543859649122805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65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P58" s="6">
        <v>69.444444444444443</v>
      </c>
      <c r="Q58" s="6">
        <v>69.444444444444443</v>
      </c>
      <c r="R58" s="6">
        <v>69.444444444444443</v>
      </c>
      <c r="T58" s="6">
        <v>69.444444444444443</v>
      </c>
      <c r="U58" s="6">
        <v>69.444444444444443</v>
      </c>
      <c r="V58" s="6">
        <v>69.444444444444443</v>
      </c>
      <c r="X58" s="6">
        <v>69.444444444444443</v>
      </c>
      <c r="Y58" s="6">
        <v>69.444444444444443</v>
      </c>
      <c r="Z58" s="6">
        <v>69.444444444444443</v>
      </c>
      <c r="AA58" s="6">
        <v>69.444444444444443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65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P59" s="6">
        <v>25</v>
      </c>
      <c r="Q59" s="6">
        <v>25</v>
      </c>
      <c r="R59" s="6">
        <v>25</v>
      </c>
      <c r="T59" s="6">
        <v>25</v>
      </c>
      <c r="U59" s="6">
        <v>25</v>
      </c>
      <c r="V59" s="6">
        <v>25</v>
      </c>
      <c r="X59" s="6">
        <v>25</v>
      </c>
      <c r="Y59" s="6">
        <v>25</v>
      </c>
      <c r="Z59" s="6">
        <v>25</v>
      </c>
      <c r="AA59" s="6">
        <v>25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65" x14ac:dyDescent="0.25">
      <c r="B60" s="5" t="s">
        <v>222</v>
      </c>
      <c r="H60" s="6">
        <v>1</v>
      </c>
      <c r="I60" s="6">
        <v>0.75</v>
      </c>
      <c r="J60" s="6">
        <v>0.6</v>
      </c>
      <c r="L60" s="6">
        <v>1</v>
      </c>
      <c r="M60" s="6">
        <v>0.75</v>
      </c>
      <c r="N60" s="6">
        <v>0.6</v>
      </c>
      <c r="P60" s="6">
        <v>1</v>
      </c>
      <c r="Q60" s="6">
        <v>0.75</v>
      </c>
      <c r="R60" s="6">
        <v>0.6</v>
      </c>
      <c r="T60" s="6">
        <v>1</v>
      </c>
      <c r="U60" s="6">
        <v>0.75</v>
      </c>
      <c r="V60" s="6">
        <v>0.6</v>
      </c>
      <c r="X60" s="6">
        <v>1</v>
      </c>
      <c r="Y60" s="6">
        <v>0.75</v>
      </c>
      <c r="Z60" s="6">
        <v>0.6</v>
      </c>
      <c r="AA60" s="6">
        <v>1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65" x14ac:dyDescent="0.25">
      <c r="B61" s="5" t="s">
        <v>221</v>
      </c>
      <c r="H61" s="6">
        <v>1</v>
      </c>
      <c r="I61" s="6">
        <v>0.75</v>
      </c>
      <c r="J61" s="6">
        <v>0.64</v>
      </c>
      <c r="L61" s="6">
        <v>1</v>
      </c>
      <c r="M61" s="6">
        <v>0.75</v>
      </c>
      <c r="N61" s="6">
        <v>0.64</v>
      </c>
      <c r="P61" s="6">
        <v>1</v>
      </c>
      <c r="Q61" s="6">
        <v>0.75</v>
      </c>
      <c r="R61" s="6">
        <v>0.64</v>
      </c>
      <c r="T61" s="6">
        <v>1</v>
      </c>
      <c r="U61" s="6">
        <v>0.75</v>
      </c>
      <c r="V61" s="6">
        <v>0.64</v>
      </c>
      <c r="X61" s="6">
        <v>1</v>
      </c>
      <c r="Y61" s="6">
        <v>0.75</v>
      </c>
      <c r="Z61" s="6">
        <v>0.64</v>
      </c>
      <c r="AA61" s="6">
        <v>1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65" x14ac:dyDescent="0.25">
      <c r="A62" s="1"/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139.03664302600473</v>
      </c>
      <c r="I62" s="6">
        <v>104.27748226950354</v>
      </c>
      <c r="J62" s="6">
        <v>83.421985815602838</v>
      </c>
      <c r="L62" s="6">
        <v>139.03664302600473</v>
      </c>
      <c r="M62" s="6">
        <v>104.27748226950354</v>
      </c>
      <c r="N62" s="6">
        <v>83.421985815602838</v>
      </c>
      <c r="P62" s="6">
        <v>139.03664302600473</v>
      </c>
      <c r="Q62" s="6">
        <v>104.27748226950354</v>
      </c>
      <c r="R62" s="6">
        <v>83.421985815602838</v>
      </c>
      <c r="T62" s="6">
        <v>139.03664302600473</v>
      </c>
      <c r="U62" s="6">
        <v>104.27748226950354</v>
      </c>
      <c r="V62" s="6">
        <v>83.421985815602838</v>
      </c>
      <c r="X62" s="6">
        <v>139.03664302600473</v>
      </c>
      <c r="Y62" s="6">
        <v>104.27748226950354</v>
      </c>
      <c r="Z62" s="6">
        <v>83.421985815602838</v>
      </c>
      <c r="AA62" s="6">
        <v>139.03664302600473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65" x14ac:dyDescent="0.25"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50.006546216286985</v>
      </c>
      <c r="I63" s="6">
        <v>37.50490966221524</v>
      </c>
      <c r="J63" s="6">
        <v>32.00418957842367</v>
      </c>
      <c r="L63" s="6">
        <v>50.006546216286985</v>
      </c>
      <c r="M63" s="6">
        <v>37.50490966221524</v>
      </c>
      <c r="N63" s="6">
        <v>32.00418957842367</v>
      </c>
      <c r="P63" s="6">
        <v>50.006546216286985</v>
      </c>
      <c r="Q63" s="6">
        <v>37.50490966221524</v>
      </c>
      <c r="R63" s="6">
        <v>32.00418957842367</v>
      </c>
      <c r="T63" s="6">
        <v>50.006546216286985</v>
      </c>
      <c r="U63" s="6">
        <v>37.50490966221524</v>
      </c>
      <c r="V63" s="6">
        <v>32.00418957842367</v>
      </c>
      <c r="X63" s="6">
        <v>50.006546216286985</v>
      </c>
      <c r="Y63" s="6">
        <v>37.50490966221524</v>
      </c>
      <c r="Z63" s="6">
        <v>32.00418957842367</v>
      </c>
      <c r="AA63" s="6">
        <v>50.006546216286985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65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5.0006546216286987E-2</v>
      </c>
      <c r="I64" s="6">
        <v>3.7504909662215244E-2</v>
      </c>
      <c r="J64" s="6">
        <v>3.2004189578423672E-2</v>
      </c>
      <c r="L64" s="6">
        <v>5.0006546216286987E-2</v>
      </c>
      <c r="M64" s="6">
        <v>3.7504909662215244E-2</v>
      </c>
      <c r="N64" s="6">
        <v>3.2004189578423672E-2</v>
      </c>
      <c r="P64" s="6">
        <v>5.0006546216286987E-2</v>
      </c>
      <c r="Q64" s="6">
        <v>3.7504909662215244E-2</v>
      </c>
      <c r="R64" s="6">
        <v>3.2004189578423672E-2</v>
      </c>
      <c r="T64" s="6">
        <v>5.0006546216286987E-2</v>
      </c>
      <c r="U64" s="6">
        <v>3.7504909662215244E-2</v>
      </c>
      <c r="V64" s="6">
        <v>3.2004189578423672E-2</v>
      </c>
      <c r="X64" s="6">
        <v>5.0006546216286987E-2</v>
      </c>
      <c r="Y64" s="6">
        <v>3.7504909662215244E-2</v>
      </c>
      <c r="Z64" s="6">
        <v>3.2004189578423672E-2</v>
      </c>
      <c r="AA64" s="6">
        <v>5.0006546216286987E-2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x14ac:dyDescent="0.25"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x14ac:dyDescent="0.25"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x14ac:dyDescent="0.25"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4.4000000000000004</v>
      </c>
      <c r="M68" s="8">
        <v>4.4000000000000004</v>
      </c>
      <c r="N68" s="8">
        <v>4.4000000000000004</v>
      </c>
      <c r="O68" s="8"/>
      <c r="P68" s="8">
        <v>4.4000000000000004</v>
      </c>
      <c r="Q68" s="8">
        <v>4.4000000000000004</v>
      </c>
      <c r="R68" s="8">
        <v>4.4000000000000004</v>
      </c>
      <c r="S68" s="8"/>
      <c r="T68" s="8">
        <v>205.77505212163373</v>
      </c>
      <c r="U68" s="8">
        <v>190.94205318497399</v>
      </c>
      <c r="V68" s="8">
        <v>185.38234926982722</v>
      </c>
      <c r="W68" s="8"/>
      <c r="X68" s="8">
        <v>4.4000000000000004</v>
      </c>
      <c r="Y68" s="8">
        <v>4.4000000000000004</v>
      </c>
      <c r="Z68" s="8">
        <v>4.4000000000000004</v>
      </c>
      <c r="AA68" s="8">
        <v>4.4000000000000004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O69" s="8"/>
      <c r="P69" s="8">
        <v>0.17</v>
      </c>
      <c r="Q69" s="8">
        <v>0.17</v>
      </c>
      <c r="R69" s="8">
        <v>0.17</v>
      </c>
      <c r="S69" s="8"/>
      <c r="T69" s="8">
        <v>0.17</v>
      </c>
      <c r="U69" s="8">
        <v>0.17</v>
      </c>
      <c r="V69" s="8">
        <v>0.17</v>
      </c>
      <c r="W69" s="8"/>
      <c r="X69" s="8">
        <v>0.17</v>
      </c>
      <c r="Y69" s="8">
        <v>0.17</v>
      </c>
      <c r="Z69" s="8">
        <v>0.17</v>
      </c>
      <c r="AA69" s="8">
        <v>0.17</v>
      </c>
      <c r="AE69" s="14" t="s">
        <v>47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O70" s="8"/>
      <c r="P70" s="8">
        <v>0.3</v>
      </c>
      <c r="Q70" s="8">
        <v>0.3</v>
      </c>
      <c r="R70" s="8">
        <v>0.3</v>
      </c>
      <c r="S70" s="8"/>
      <c r="T70" s="8">
        <v>0.3</v>
      </c>
      <c r="U70" s="8">
        <v>0.3</v>
      </c>
      <c r="V70" s="8">
        <v>0.3</v>
      </c>
      <c r="W70" s="8"/>
      <c r="X70" s="8">
        <v>0.3</v>
      </c>
      <c r="Y70" s="8">
        <v>0.3</v>
      </c>
      <c r="Z70" s="8">
        <v>0.3</v>
      </c>
      <c r="AA70" s="8">
        <v>0.3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/>
      <c r="L71" s="8">
        <v>0.6120000000000001</v>
      </c>
      <c r="M71" s="8">
        <v>0.6120000000000001</v>
      </c>
      <c r="N71" s="8">
        <v>0.6120000000000001</v>
      </c>
      <c r="O71" s="8"/>
      <c r="P71" s="8">
        <v>0.6120000000000001</v>
      </c>
      <c r="Q71" s="8">
        <v>0.6120000000000001</v>
      </c>
      <c r="R71" s="8">
        <v>0.6120000000000001</v>
      </c>
      <c r="S71" s="8"/>
      <c r="T71" s="8">
        <v>0.6120000000000001</v>
      </c>
      <c r="U71" s="8">
        <v>0.6120000000000001</v>
      </c>
      <c r="V71" s="8">
        <v>0.6120000000000001</v>
      </c>
      <c r="W71" s="8"/>
      <c r="X71" s="8">
        <v>0.6120000000000001</v>
      </c>
      <c r="Y71" s="8">
        <v>0.6120000000000001</v>
      </c>
      <c r="Z71" s="8">
        <v>0.6120000000000001</v>
      </c>
      <c r="AA71" s="8">
        <v>0.6120000000000001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/>
      <c r="L72" s="8">
        <v>1.08</v>
      </c>
      <c r="M72" s="8">
        <v>1.08</v>
      </c>
      <c r="N72" s="8">
        <v>1.08</v>
      </c>
      <c r="O72" s="8"/>
      <c r="P72" s="8">
        <v>1.08</v>
      </c>
      <c r="Q72" s="8">
        <v>1.08</v>
      </c>
      <c r="R72" s="8">
        <v>1.08</v>
      </c>
      <c r="S72" s="8"/>
      <c r="T72" s="8">
        <v>1.08</v>
      </c>
      <c r="U72" s="8">
        <v>1.08</v>
      </c>
      <c r="V72" s="8">
        <v>1.08</v>
      </c>
      <c r="W72" s="8"/>
      <c r="X72" s="8">
        <v>1.08</v>
      </c>
      <c r="Y72" s="8">
        <v>1.08</v>
      </c>
      <c r="Z72" s="8">
        <v>1.08</v>
      </c>
      <c r="AA72" s="8">
        <v>1.08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14.666666666666668</v>
      </c>
      <c r="M73" s="6">
        <v>14.666666666666668</v>
      </c>
      <c r="N73" s="6">
        <v>14.666666666666668</v>
      </c>
      <c r="P73" s="6">
        <v>14.666666666666668</v>
      </c>
      <c r="Q73" s="6">
        <v>14.666666666666668</v>
      </c>
      <c r="R73" s="6">
        <v>14.666666666666668</v>
      </c>
      <c r="T73" s="6">
        <v>685.91684040544578</v>
      </c>
      <c r="U73" s="6">
        <v>636.47351061658003</v>
      </c>
      <c r="V73" s="6">
        <v>617.94116423275739</v>
      </c>
      <c r="X73" s="6">
        <v>14.666666666666668</v>
      </c>
      <c r="Y73" s="6">
        <v>14.666666666666668</v>
      </c>
      <c r="Z73" s="6">
        <v>14.666666666666668</v>
      </c>
      <c r="AA73" s="6">
        <v>14.666666666666668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1.4666666666666668E-2</v>
      </c>
      <c r="M74" s="6">
        <v>1.4666666666666668E-2</v>
      </c>
      <c r="N74" s="6">
        <v>1.4666666666666668E-2</v>
      </c>
      <c r="P74" s="6">
        <v>1.4666666666666668E-2</v>
      </c>
      <c r="Q74" s="6">
        <v>1.4666666666666668E-2</v>
      </c>
      <c r="R74" s="6">
        <v>1.4666666666666668E-2</v>
      </c>
      <c r="T74" s="6">
        <v>0.68591684040544576</v>
      </c>
      <c r="U74" s="6">
        <v>0.63647351061657997</v>
      </c>
      <c r="V74" s="6">
        <v>0.61794116423275736</v>
      </c>
      <c r="X74" s="6">
        <v>1.4666666666666668E-2</v>
      </c>
      <c r="Y74" s="6">
        <v>1.4666666666666668E-2</v>
      </c>
      <c r="Z74" s="6">
        <v>1.4666666666666668E-2</v>
      </c>
      <c r="AA74" s="6">
        <v>1.4666666666666668E-2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25.882352941176471</v>
      </c>
      <c r="M75" s="6">
        <v>25.882352941176471</v>
      </c>
      <c r="N75" s="6">
        <v>25.882352941176471</v>
      </c>
      <c r="P75" s="6">
        <v>25.882352941176471</v>
      </c>
      <c r="Q75" s="6">
        <v>25.882352941176471</v>
      </c>
      <c r="R75" s="6">
        <v>25.882352941176471</v>
      </c>
      <c r="T75" s="6">
        <v>1210.4414830684336</v>
      </c>
      <c r="U75" s="6">
        <v>1123.1885481469058</v>
      </c>
      <c r="V75" s="6">
        <v>1090.4844074695718</v>
      </c>
      <c r="X75" s="6">
        <v>25.882352941176471</v>
      </c>
      <c r="Y75" s="6">
        <v>25.882352941176471</v>
      </c>
      <c r="Z75" s="6">
        <v>25.882352941176471</v>
      </c>
      <c r="AA75" s="6">
        <v>25.882352941176471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O76" s="8"/>
      <c r="P76" s="8">
        <v>200</v>
      </c>
      <c r="Q76" s="8">
        <v>200</v>
      </c>
      <c r="R76" s="8">
        <v>200</v>
      </c>
      <c r="S76" s="8"/>
      <c r="T76" s="8">
        <v>200</v>
      </c>
      <c r="U76" s="8">
        <v>200</v>
      </c>
      <c r="V76" s="8">
        <v>200</v>
      </c>
      <c r="W76" s="8"/>
      <c r="X76" s="8">
        <v>200</v>
      </c>
      <c r="Y76" s="8">
        <v>200</v>
      </c>
      <c r="Z76" s="8">
        <v>200</v>
      </c>
      <c r="AA76" s="8">
        <v>200</v>
      </c>
      <c r="AE76" s="1" t="s">
        <v>52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880.00000000000011</v>
      </c>
      <c r="M77" s="6">
        <v>880.00000000000011</v>
      </c>
      <c r="N77" s="6">
        <v>880.00000000000011</v>
      </c>
      <c r="P77" s="6">
        <v>880.00000000000011</v>
      </c>
      <c r="Q77" s="6">
        <v>880.00000000000011</v>
      </c>
      <c r="R77" s="6">
        <v>880.00000000000011</v>
      </c>
      <c r="T77" s="6">
        <v>41155.010424326749</v>
      </c>
      <c r="U77" s="6">
        <v>38188.410636994799</v>
      </c>
      <c r="V77" s="6">
        <v>37076.469853965442</v>
      </c>
      <c r="X77" s="6">
        <v>880.00000000000011</v>
      </c>
      <c r="Y77" s="6">
        <v>880.00000000000011</v>
      </c>
      <c r="Z77" s="6">
        <v>880.00000000000011</v>
      </c>
      <c r="AA77" s="6">
        <v>880.00000000000011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x14ac:dyDescent="0.25">
      <c r="B78" s="6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0">
        <v>12.7</v>
      </c>
      <c r="K79" s="10"/>
      <c r="L79" s="10">
        <v>12.7</v>
      </c>
      <c r="M79" s="10">
        <v>12.7</v>
      </c>
      <c r="N79" s="10">
        <v>12.7</v>
      </c>
      <c r="O79" s="10"/>
      <c r="P79" s="11">
        <v>33.299999999999997</v>
      </c>
      <c r="Q79" s="11">
        <v>33.299999999999997</v>
      </c>
      <c r="R79" s="11">
        <v>33.299999999999997</v>
      </c>
      <c r="S79" s="10"/>
      <c r="T79" s="8"/>
      <c r="U79" s="8"/>
      <c r="V79" s="8"/>
      <c r="W79" s="8"/>
      <c r="X79" s="11">
        <v>33.299999999999997</v>
      </c>
      <c r="Y79" s="11">
        <v>33.299999999999997</v>
      </c>
      <c r="Z79" s="11">
        <v>33.299999999999997</v>
      </c>
      <c r="AA79" s="11">
        <v>33.299999999999997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/>
      <c r="H80" s="10">
        <v>45.72</v>
      </c>
      <c r="I80" s="10">
        <v>45.72</v>
      </c>
      <c r="J80" s="10">
        <v>45.72</v>
      </c>
      <c r="K80" s="10"/>
      <c r="L80" s="10">
        <v>45.72</v>
      </c>
      <c r="M80" s="10">
        <v>45.72</v>
      </c>
      <c r="N80" s="10">
        <v>45.72</v>
      </c>
      <c r="O80" s="10"/>
      <c r="P80" s="10">
        <v>119.88</v>
      </c>
      <c r="Q80" s="10">
        <v>119.88</v>
      </c>
      <c r="R80" s="10">
        <v>119.88</v>
      </c>
      <c r="S80" s="10"/>
      <c r="T80" s="10">
        <v>0</v>
      </c>
      <c r="U80" s="10">
        <v>0</v>
      </c>
      <c r="V80" s="10">
        <v>0</v>
      </c>
      <c r="W80" s="10"/>
      <c r="X80" s="10">
        <v>119.88</v>
      </c>
      <c r="Y80" s="10">
        <v>119.88</v>
      </c>
      <c r="Z80" s="10">
        <v>119.88</v>
      </c>
      <c r="AA80" s="10">
        <v>119.88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0"/>
      <c r="K81" s="10"/>
      <c r="L81" s="10"/>
      <c r="M81" s="10"/>
      <c r="N81" s="10"/>
      <c r="O81" s="10"/>
      <c r="P81" s="11"/>
      <c r="Q81" s="11"/>
      <c r="R81" s="11"/>
      <c r="S81" s="10"/>
      <c r="T81" s="8"/>
      <c r="U81" s="8"/>
      <c r="V81" s="8"/>
      <c r="W81" s="8"/>
      <c r="X81" s="11"/>
      <c r="Y81" s="11"/>
      <c r="Z81" s="11"/>
      <c r="AA81" s="1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x14ac:dyDescent="0.25">
      <c r="B82" s="7"/>
      <c r="F82" s="11"/>
      <c r="G82" s="11"/>
      <c r="H82" s="10"/>
      <c r="I82" s="10"/>
      <c r="J82" s="10"/>
      <c r="K82" s="10"/>
      <c r="L82" s="10"/>
      <c r="M82" s="10"/>
      <c r="N82" s="10"/>
      <c r="O82" s="10"/>
      <c r="P82" s="11"/>
      <c r="Q82" s="11"/>
      <c r="R82" s="11"/>
      <c r="S82" s="10"/>
      <c r="T82" s="8"/>
      <c r="U82" s="8"/>
      <c r="V82" s="8"/>
      <c r="W82" s="8"/>
      <c r="X82" s="11"/>
      <c r="Y82" s="11"/>
      <c r="Z82" s="11"/>
      <c r="AA82" s="1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40.326870654054808</v>
      </c>
      <c r="I83" s="6">
        <v>37.759306221861351</v>
      </c>
      <c r="J83" s="6">
        <v>36.782276361964421</v>
      </c>
      <c r="L83" s="6">
        <v>30.170914020518254</v>
      </c>
      <c r="M83" s="6">
        <v>28.252621233938743</v>
      </c>
      <c r="N83" s="6">
        <v>27.522138755628582</v>
      </c>
      <c r="P83" s="6">
        <v>11.825614543491028</v>
      </c>
      <c r="Q83" s="6">
        <v>11.055564209375556</v>
      </c>
      <c r="R83" s="6">
        <v>10.76322764530353</v>
      </c>
      <c r="X83" s="6">
        <v>9.0592494717027208</v>
      </c>
      <c r="Y83" s="6">
        <v>8.4737629773230623</v>
      </c>
      <c r="Z83" s="6">
        <v>8.2513147342609496</v>
      </c>
      <c r="AA83" s="6">
        <v>8.6278577973953094</v>
      </c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720</v>
      </c>
      <c r="K84" s="13"/>
      <c r="L84" s="13">
        <v>720</v>
      </c>
      <c r="M84" s="13">
        <v>720</v>
      </c>
      <c r="N84" s="13">
        <v>720</v>
      </c>
      <c r="O84" s="13"/>
      <c r="P84" s="13">
        <v>8.9880000000000002E-2</v>
      </c>
      <c r="Q84" s="13">
        <v>8.9880000000000002E-2</v>
      </c>
      <c r="R84" s="13">
        <v>8.9880000000000002E-2</v>
      </c>
      <c r="S84" s="13"/>
      <c r="T84" s="8"/>
      <c r="U84" s="8"/>
      <c r="V84" s="8"/>
      <c r="W84" s="8"/>
      <c r="X84" s="13">
        <v>8.9880000000000002E-2</v>
      </c>
      <c r="Y84" s="13">
        <v>8.9880000000000002E-2</v>
      </c>
      <c r="Z84" s="13">
        <v>8.9880000000000002E-2</v>
      </c>
      <c r="AA84" s="13">
        <v>8.9880000000000002E-2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56.009542575076125</v>
      </c>
      <c r="I85" s="6">
        <v>52.443480863696315</v>
      </c>
      <c r="J85" s="6">
        <v>51.086494947172802</v>
      </c>
      <c r="L85" s="6">
        <v>41.904047250719792</v>
      </c>
      <c r="M85" s="6">
        <v>39.239751713803805</v>
      </c>
      <c r="N85" s="6">
        <v>38.225192716150808</v>
      </c>
      <c r="P85" s="6">
        <v>131571.1453436919</v>
      </c>
      <c r="Q85" s="6">
        <v>123003.60713590961</v>
      </c>
      <c r="R85" s="6">
        <v>119751.08639634546</v>
      </c>
      <c r="X85" s="6">
        <v>100792.71775370183</v>
      </c>
      <c r="Y85" s="6">
        <v>94278.62680599757</v>
      </c>
      <c r="Z85" s="6">
        <v>91803.679731430238</v>
      </c>
      <c r="AA85" s="6">
        <v>95993.077407602454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56.009542575076125</v>
      </c>
      <c r="I86" s="6">
        <v>52.443480863696315</v>
      </c>
      <c r="J86" s="6">
        <v>51.086494947172802</v>
      </c>
      <c r="L86" s="6">
        <v>41.904047250719792</v>
      </c>
      <c r="M86" s="6">
        <v>39.239751713803805</v>
      </c>
      <c r="N86" s="6">
        <v>38.225192716150808</v>
      </c>
      <c r="P86" s="6">
        <v>187.95877906241699</v>
      </c>
      <c r="Q86" s="6">
        <v>175.71943876558515</v>
      </c>
      <c r="R86" s="6">
        <v>171.0729805662078</v>
      </c>
      <c r="X86" s="6">
        <v>143.98959679100261</v>
      </c>
      <c r="Y86" s="6">
        <v>134.68375257999654</v>
      </c>
      <c r="Z86" s="6">
        <v>131.14811390204321</v>
      </c>
      <c r="AA86" s="6">
        <v>137.13296772514636</v>
      </c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0.94</v>
      </c>
      <c r="K87" s="8"/>
      <c r="L87" s="8">
        <v>0.94</v>
      </c>
      <c r="M87" s="8">
        <v>0.94</v>
      </c>
      <c r="N87" s="8">
        <v>0.94</v>
      </c>
      <c r="O87" s="8"/>
      <c r="P87" s="8">
        <v>4.4999999999999998E-2</v>
      </c>
      <c r="Q87" s="8">
        <v>4.4999999999999998E-2</v>
      </c>
      <c r="R87" s="8">
        <v>4.4999999999999998E-2</v>
      </c>
      <c r="S87" s="8"/>
      <c r="T87" s="8"/>
      <c r="U87" s="8"/>
      <c r="V87" s="8"/>
      <c r="W87" s="8"/>
      <c r="X87" s="8">
        <v>4.4999999999999998E-2</v>
      </c>
      <c r="Y87" s="8">
        <v>4.4999999999999998E-2</v>
      </c>
      <c r="Z87" s="8">
        <v>4.4999999999999998E-2</v>
      </c>
      <c r="AA87" s="8">
        <v>4.4999999999999998E-2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0.72</v>
      </c>
      <c r="K88" s="8"/>
      <c r="L88" s="8">
        <v>0.72</v>
      </c>
      <c r="M88" s="8">
        <v>0.72</v>
      </c>
      <c r="N88" s="8">
        <v>0.72</v>
      </c>
      <c r="O88" s="8"/>
      <c r="P88" s="8">
        <v>0.03</v>
      </c>
      <c r="Q88" s="8">
        <v>0.03</v>
      </c>
      <c r="R88" s="8">
        <v>0.03</v>
      </c>
      <c r="S88" s="8"/>
      <c r="T88" s="8"/>
      <c r="U88" s="8"/>
      <c r="V88" s="8"/>
      <c r="W88" s="8"/>
      <c r="X88" s="8">
        <v>0.03</v>
      </c>
      <c r="Y88" s="8">
        <v>0.03</v>
      </c>
      <c r="Z88" s="8">
        <v>0.03</v>
      </c>
      <c r="AA88" s="8">
        <v>0.03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42.976799999999997</v>
      </c>
      <c r="K89" s="8"/>
      <c r="L89" s="8">
        <v>42.976799999999997</v>
      </c>
      <c r="M89" s="8">
        <v>42.976799999999997</v>
      </c>
      <c r="N89" s="8">
        <v>42.976799999999997</v>
      </c>
      <c r="O89" s="8"/>
      <c r="P89" s="8">
        <v>5.3945999999999996</v>
      </c>
      <c r="Q89" s="8">
        <v>5.3945999999999996</v>
      </c>
      <c r="R89" s="8">
        <v>5.3945999999999996</v>
      </c>
      <c r="S89" s="8"/>
      <c r="T89" s="8"/>
      <c r="U89" s="8"/>
      <c r="V89" s="8"/>
      <c r="W89" s="8"/>
      <c r="X89" s="8">
        <v>5.3945999999999996</v>
      </c>
      <c r="Y89" s="8">
        <v>5.3945999999999996</v>
      </c>
      <c r="Z89" s="8">
        <v>5.3945999999999996</v>
      </c>
      <c r="AA89" s="8">
        <v>5.3945999999999996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32.918399999999998</v>
      </c>
      <c r="K90" s="8"/>
      <c r="L90" s="8">
        <v>32.918399999999998</v>
      </c>
      <c r="M90" s="8">
        <v>32.918399999999998</v>
      </c>
      <c r="N90" s="8">
        <v>32.918399999999998</v>
      </c>
      <c r="O90" s="8"/>
      <c r="P90" s="8">
        <v>3.5963999999999996</v>
      </c>
      <c r="Q90" s="8">
        <v>3.5963999999999996</v>
      </c>
      <c r="R90" s="8">
        <v>3.5963999999999996</v>
      </c>
      <c r="S90" s="8"/>
      <c r="T90" s="8"/>
      <c r="U90" s="8"/>
      <c r="V90" s="8"/>
      <c r="W90" s="8"/>
      <c r="X90" s="8">
        <v>3.5963999999999996</v>
      </c>
      <c r="Y90" s="8">
        <v>3.5963999999999996</v>
      </c>
      <c r="Z90" s="8">
        <v>3.5963999999999996</v>
      </c>
      <c r="AA90" s="8">
        <v>3.5963999999999996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15.9</v>
      </c>
      <c r="K91" s="8"/>
      <c r="L91" s="8">
        <v>15.9</v>
      </c>
      <c r="M91" s="8">
        <v>15.9</v>
      </c>
      <c r="N91" s="8">
        <v>15.9</v>
      </c>
      <c r="O91" s="8"/>
      <c r="P91" s="8">
        <v>333</v>
      </c>
      <c r="Q91" s="8">
        <v>333</v>
      </c>
      <c r="R91" s="8">
        <v>333</v>
      </c>
      <c r="S91" s="8"/>
      <c r="T91" s="8"/>
      <c r="U91" s="8"/>
      <c r="V91" s="8"/>
      <c r="W91" s="8"/>
      <c r="X91" s="8">
        <v>333</v>
      </c>
      <c r="Y91" s="8">
        <v>333</v>
      </c>
      <c r="Z91" s="8">
        <v>333</v>
      </c>
      <c r="AA91" s="8">
        <v>333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512.15125730649606</v>
      </c>
      <c r="I92" s="6">
        <v>479.54318901763912</v>
      </c>
      <c r="J92" s="6">
        <v>467.13490979694814</v>
      </c>
      <c r="L92" s="6">
        <v>383.1706080605818</v>
      </c>
      <c r="M92" s="6">
        <v>358.80828967102201</v>
      </c>
      <c r="N92" s="6">
        <v>349.53116219648297</v>
      </c>
      <c r="P92" s="6">
        <v>393.79296429825121</v>
      </c>
      <c r="Q92" s="6">
        <v>368.15028817220599</v>
      </c>
      <c r="R92" s="6">
        <v>358.41548058860752</v>
      </c>
      <c r="X92" s="6">
        <v>301.6730074077006</v>
      </c>
      <c r="Y92" s="6">
        <v>282.17630714485796</v>
      </c>
      <c r="Z92" s="6">
        <v>274.7687806508896</v>
      </c>
      <c r="AA92" s="6">
        <v>287.30766465326377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42.900926227717882</v>
      </c>
      <c r="I93" s="6">
        <v>40.16947470410782</v>
      </c>
      <c r="J93" s="6">
        <v>39.130081236132362</v>
      </c>
      <c r="L93" s="6">
        <v>32.096717043104526</v>
      </c>
      <c r="M93" s="6">
        <v>30.055980036105048</v>
      </c>
      <c r="N93" s="6">
        <v>29.278871016626152</v>
      </c>
      <c r="P93" s="6">
        <v>262.79143429980064</v>
      </c>
      <c r="Q93" s="6">
        <v>245.67920465279013</v>
      </c>
      <c r="R93" s="6">
        <v>239.18283656230068</v>
      </c>
      <c r="X93" s="6">
        <v>201.31665492672713</v>
      </c>
      <c r="Y93" s="6">
        <v>188.30584394051249</v>
      </c>
      <c r="Z93" s="6">
        <v>183.36254965024332</v>
      </c>
      <c r="AA93" s="6">
        <v>191.73017327545134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83.22779688177269</v>
      </c>
      <c r="I94" s="6">
        <v>77.928780925969164</v>
      </c>
      <c r="J94" s="6">
        <v>75.912357598096776</v>
      </c>
      <c r="L94" s="6">
        <v>62.26763106362278</v>
      </c>
      <c r="M94" s="6">
        <v>58.308601270043795</v>
      </c>
      <c r="N94" s="6">
        <v>56.80100977225473</v>
      </c>
      <c r="P94" s="6">
        <v>274.61704884329168</v>
      </c>
      <c r="Q94" s="6">
        <v>256.73476886216571</v>
      </c>
      <c r="R94" s="6">
        <v>249.94606420760419</v>
      </c>
      <c r="X94" s="6">
        <v>210.37590439842984</v>
      </c>
      <c r="Y94" s="6">
        <v>196.77960691783557</v>
      </c>
      <c r="Z94" s="6">
        <v>191.61386438450427</v>
      </c>
      <c r="AA94" s="6">
        <v>200.35803107284664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56.009542575076125</v>
      </c>
      <c r="I95" s="6">
        <v>52.443480863696323</v>
      </c>
      <c r="J95" s="6">
        <v>51.08649494717281</v>
      </c>
      <c r="L95" s="6">
        <v>41.904047250719799</v>
      </c>
      <c r="M95" s="6">
        <v>39.239751713803813</v>
      </c>
      <c r="N95" s="6">
        <v>38.225192716150808</v>
      </c>
      <c r="P95" s="6">
        <v>394.18715144970093</v>
      </c>
      <c r="Q95" s="6">
        <v>368.51880697918517</v>
      </c>
      <c r="R95" s="6">
        <v>358.77425484345105</v>
      </c>
      <c r="X95" s="6">
        <v>301.9749823900907</v>
      </c>
      <c r="Y95" s="6">
        <v>282.45876591076876</v>
      </c>
      <c r="Z95" s="6">
        <v>275.043824475365</v>
      </c>
      <c r="AA95" s="6">
        <v>287.59525991317702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5.6009542575076128E-2</v>
      </c>
      <c r="I96" s="6">
        <v>5.2443480863696323E-2</v>
      </c>
      <c r="J96" s="6">
        <v>5.1086494947172809E-2</v>
      </c>
      <c r="L96" s="6">
        <v>4.1904047250719799E-2</v>
      </c>
      <c r="M96" s="6">
        <v>3.9239751713803811E-2</v>
      </c>
      <c r="N96" s="6">
        <v>3.822519271615081E-2</v>
      </c>
      <c r="P96" s="6">
        <v>0.39418715144970096</v>
      </c>
      <c r="Q96" s="6">
        <v>0.36851880697918515</v>
      </c>
      <c r="R96" s="6">
        <v>0.35877425484345105</v>
      </c>
      <c r="X96" s="6">
        <v>0.30197498239009068</v>
      </c>
      <c r="Y96" s="6">
        <v>0.28245876591076874</v>
      </c>
      <c r="Z96" s="6">
        <v>0.27504382447536502</v>
      </c>
      <c r="AA96" s="6">
        <v>0.28759525991317703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641.19724339947152</v>
      </c>
      <c r="I97" s="6">
        <v>600.37296892759548</v>
      </c>
      <c r="J97" s="6">
        <v>584.83819415523431</v>
      </c>
      <c r="L97" s="6">
        <v>479.71753292624027</v>
      </c>
      <c r="M97" s="6">
        <v>449.21667761962601</v>
      </c>
      <c r="N97" s="6">
        <v>437.60200621449445</v>
      </c>
      <c r="P97" s="6">
        <v>3937.9296429825122</v>
      </c>
      <c r="Q97" s="6">
        <v>3681.50288172206</v>
      </c>
      <c r="R97" s="6">
        <v>3584.1548058860758</v>
      </c>
      <c r="X97" s="6">
        <v>3016.7300740770061</v>
      </c>
      <c r="Y97" s="6">
        <v>2821.7630714485799</v>
      </c>
      <c r="Z97" s="6">
        <v>2747.6878065088963</v>
      </c>
      <c r="AA97" s="6">
        <v>2873.0766465326378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x14ac:dyDescent="0.25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x14ac:dyDescent="0.25">
      <c r="A99" s="1"/>
      <c r="B99" s="5" t="s">
        <v>15</v>
      </c>
      <c r="C99" s="6" t="s">
        <v>5</v>
      </c>
      <c r="AA99" s="6">
        <v>69.022862379162476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x14ac:dyDescent="0.25">
      <c r="B100" s="5" t="s">
        <v>17</v>
      </c>
      <c r="C100" s="6" t="s">
        <v>16</v>
      </c>
      <c r="AA100" s="8">
        <v>1.43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x14ac:dyDescent="0.25">
      <c r="B101" s="5" t="s">
        <v>22</v>
      </c>
      <c r="C101" s="6" t="s">
        <v>6</v>
      </c>
      <c r="AA101" s="6">
        <v>48267.735929484246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x14ac:dyDescent="0.25">
      <c r="A102" s="1"/>
      <c r="B102" s="5" t="s">
        <v>25</v>
      </c>
      <c r="C102" s="6" t="s">
        <v>24</v>
      </c>
      <c r="AA102" s="6">
        <v>68.953908470691786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x14ac:dyDescent="0.25">
      <c r="B103" s="5" t="s">
        <v>12</v>
      </c>
      <c r="C103" s="6" t="s">
        <v>5</v>
      </c>
      <c r="AA103" s="6">
        <v>95.865086637725668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x14ac:dyDescent="0.25">
      <c r="B104" s="5" t="s">
        <v>13</v>
      </c>
      <c r="C104" s="6" t="s">
        <v>5</v>
      </c>
      <c r="AA104" s="6">
        <v>164.88794901688814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x14ac:dyDescent="0.25">
      <c r="B105" s="5" t="s">
        <v>18</v>
      </c>
      <c r="C105" s="6" t="s">
        <v>6</v>
      </c>
      <c r="AA105" s="6">
        <v>143.79762995658851</v>
      </c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x14ac:dyDescent="0.25">
      <c r="B106" s="5" t="s">
        <v>18</v>
      </c>
      <c r="C106" s="6" t="s">
        <v>42</v>
      </c>
      <c r="AA106" s="6">
        <v>0.14379762995658851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x14ac:dyDescent="0.25">
      <c r="B107" s="5" t="s">
        <v>27</v>
      </c>
      <c r="C107" s="6" t="s">
        <v>10</v>
      </c>
      <c r="AA107" s="6">
        <v>1436.5383232663189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x14ac:dyDescent="0.2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10" spans="1:55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470.36901507117614</v>
      </c>
      <c r="I110" s="6">
        <v>430.31083835887142</v>
      </c>
      <c r="J110" s="6">
        <v>407.43891857709832</v>
      </c>
      <c r="L110" s="6">
        <v>349.13784654299911</v>
      </c>
      <c r="M110" s="6">
        <v>310.41965599291893</v>
      </c>
      <c r="N110" s="6">
        <v>288.05656804122918</v>
      </c>
      <c r="P110" s="6">
        <v>561.48726432266801</v>
      </c>
      <c r="Q110" s="6">
        <v>508.84582358504082</v>
      </c>
      <c r="R110" s="6">
        <v>481.20162247657862</v>
      </c>
      <c r="T110" s="6">
        <v>1349.4781260944383</v>
      </c>
      <c r="U110" s="6">
        <v>1227.4660304164092</v>
      </c>
      <c r="V110" s="6">
        <v>1173.9063932851745</v>
      </c>
      <c r="X110" s="6">
        <v>529.14105421176487</v>
      </c>
      <c r="Y110" s="6">
        <v>480.78559597466943</v>
      </c>
      <c r="Z110" s="6">
        <v>454.7643569874374</v>
      </c>
      <c r="AA110" s="6">
        <v>730.16497605691598</v>
      </c>
    </row>
    <row r="111" spans="1:55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0.34290497768025202</v>
      </c>
      <c r="I111" s="6">
        <v>0.32683727941480051</v>
      </c>
      <c r="J111" s="6">
        <v>0.31997957341448535</v>
      </c>
      <c r="L111" s="6">
        <v>0.13782726013367347</v>
      </c>
      <c r="M111" s="6">
        <v>0.12266132804268572</v>
      </c>
      <c r="N111" s="6">
        <v>0.11614604896124116</v>
      </c>
      <c r="P111" s="6">
        <v>0.49011036433265459</v>
      </c>
      <c r="Q111" s="6">
        <v>0.45194038330806707</v>
      </c>
      <c r="R111" s="6">
        <v>0.43669511108854137</v>
      </c>
      <c r="T111" s="6">
        <v>0.73592338662173273</v>
      </c>
      <c r="U111" s="6">
        <v>0.67397842027879518</v>
      </c>
      <c r="V111" s="6">
        <v>0.64994535381118101</v>
      </c>
      <c r="X111" s="6">
        <v>0.52049434911919812</v>
      </c>
      <c r="Y111" s="6">
        <v>0.48847649608580451</v>
      </c>
      <c r="Z111" s="6">
        <v>0.47556083456660914</v>
      </c>
      <c r="AA111" s="6">
        <v>0.54606610275271916</v>
      </c>
    </row>
    <row r="112" spans="1:55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342.90497768025205</v>
      </c>
      <c r="I112" s="6">
        <v>326.83727941480049</v>
      </c>
      <c r="J112" s="6">
        <v>319.97957341448534</v>
      </c>
      <c r="L112" s="6">
        <v>137.82726013367346</v>
      </c>
      <c r="M112" s="6">
        <v>122.66132804268571</v>
      </c>
      <c r="N112" s="6">
        <v>116.14604896124116</v>
      </c>
      <c r="P112" s="6">
        <v>490.11036433265457</v>
      </c>
      <c r="Q112" s="6">
        <v>451.94038330806706</v>
      </c>
      <c r="R112" s="6">
        <v>436.69511108854135</v>
      </c>
      <c r="T112" s="6">
        <v>735.92338662173279</v>
      </c>
      <c r="U112" s="6">
        <v>673.97842027879517</v>
      </c>
      <c r="V112" s="6">
        <v>649.94535381118101</v>
      </c>
      <c r="X112" s="6">
        <v>520.49434911919809</v>
      </c>
      <c r="Y112" s="6">
        <v>488.47649608580451</v>
      </c>
      <c r="Z112" s="6">
        <v>475.56083456660912</v>
      </c>
      <c r="AA112" s="6">
        <v>546.06610275271919</v>
      </c>
    </row>
    <row r="113" spans="1:27" x14ac:dyDescent="0.25">
      <c r="B113" s="5" t="s">
        <v>9</v>
      </c>
      <c r="C113" s="6" t="s">
        <v>10</v>
      </c>
    </row>
    <row r="115" spans="1:27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7570.3690150711764</v>
      </c>
      <c r="I115" s="6">
        <v>7530.3108383588715</v>
      </c>
      <c r="J115" s="6">
        <v>7507.4389185770979</v>
      </c>
      <c r="L115" s="6">
        <v>7449.1378465429989</v>
      </c>
      <c r="M115" s="6">
        <v>7410.4196559929187</v>
      </c>
      <c r="N115" s="6">
        <v>7388.0565680412292</v>
      </c>
      <c r="P115" s="6">
        <v>7661.4872643226681</v>
      </c>
      <c r="Q115" s="6">
        <v>7608.8458235850412</v>
      </c>
      <c r="R115" s="6">
        <v>7581.2016224765785</v>
      </c>
      <c r="T115" s="6">
        <v>8449.4781260944383</v>
      </c>
      <c r="U115" s="6">
        <v>8327.4660304164099</v>
      </c>
      <c r="V115" s="6">
        <v>8273.906393285175</v>
      </c>
      <c r="X115" s="6">
        <v>7629.1410542117646</v>
      </c>
      <c r="Y115" s="6">
        <v>7580.7855959746694</v>
      </c>
      <c r="Z115" s="6">
        <v>7554.7643569874372</v>
      </c>
      <c r="AA115" s="6">
        <v>7830.1649760569162</v>
      </c>
    </row>
    <row r="116" spans="1:27" x14ac:dyDescent="0.25">
      <c r="C116" s="6" t="s">
        <v>5</v>
      </c>
      <c r="E116" s="6">
        <v>329.67805760941974</v>
      </c>
      <c r="F116" s="6">
        <v>827.66175118773936</v>
      </c>
      <c r="H116" s="6">
        <v>470.36901507117636</v>
      </c>
      <c r="I116" s="6">
        <v>430.31083835887148</v>
      </c>
      <c r="J116" s="6">
        <v>407.43891857709787</v>
      </c>
      <c r="L116" s="6">
        <v>349.13784654299889</v>
      </c>
      <c r="M116" s="6">
        <v>310.41965599291871</v>
      </c>
      <c r="N116" s="6">
        <v>288.05656804122918</v>
      </c>
      <c r="P116" s="6">
        <v>561.48726432266812</v>
      </c>
      <c r="Q116" s="6">
        <v>508.84582358504122</v>
      </c>
      <c r="R116" s="6">
        <v>481.20162247657845</v>
      </c>
      <c r="T116" s="6">
        <v>1349.4781260944383</v>
      </c>
      <c r="U116" s="6">
        <v>1227.4660304164099</v>
      </c>
      <c r="V116" s="6">
        <v>1173.906393285175</v>
      </c>
      <c r="X116" s="6">
        <v>529.14105421176464</v>
      </c>
      <c r="Y116" s="6">
        <v>480.78559597466938</v>
      </c>
      <c r="Z116" s="6">
        <v>454.76435698743717</v>
      </c>
      <c r="AA116" s="6">
        <v>730.1649760569162</v>
      </c>
    </row>
    <row r="117" spans="1:27" x14ac:dyDescent="0.25">
      <c r="C117" s="6" t="s">
        <v>33</v>
      </c>
      <c r="E117" s="6">
        <v>4.4373128290769746</v>
      </c>
      <c r="F117" s="6">
        <v>10.440174885914342</v>
      </c>
      <c r="H117" s="6">
        <v>6.2132904503698621</v>
      </c>
      <c r="I117" s="6">
        <v>5.7143834775969466</v>
      </c>
      <c r="J117" s="6">
        <v>5.427135978008339</v>
      </c>
      <c r="L117" s="6">
        <v>4.6869564469803313</v>
      </c>
      <c r="M117" s="6">
        <v>4.1889618996392146</v>
      </c>
      <c r="N117" s="6">
        <v>3.8989491402554415</v>
      </c>
      <c r="P117" s="6">
        <v>7.3286980053775199</v>
      </c>
      <c r="Q117" s="6">
        <v>6.6875559760690431</v>
      </c>
      <c r="R117" s="6">
        <v>6.3473001568764849</v>
      </c>
      <c r="T117" s="6">
        <v>15.971141719709983</v>
      </c>
      <c r="U117" s="6">
        <v>14.739970429576537</v>
      </c>
      <c r="V117" s="6">
        <v>14.188055042994904</v>
      </c>
      <c r="X117" s="6">
        <v>6.9357880585999334</v>
      </c>
      <c r="Y117" s="6">
        <v>6.3421605833300756</v>
      </c>
      <c r="Z117" s="6">
        <v>6.0195703730563546</v>
      </c>
      <c r="AA117" s="6">
        <v>9.3250267176951596</v>
      </c>
    </row>
    <row r="119" spans="1:27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0.94073803014235224</v>
      </c>
      <c r="I119" s="6">
        <v>0.86062167671774281</v>
      </c>
      <c r="J119" s="6">
        <v>0.81487783715419659</v>
      </c>
      <c r="L119" s="6">
        <v>0.69827569308599824</v>
      </c>
      <c r="M119" s="6">
        <v>0.62083931198583786</v>
      </c>
      <c r="N119" s="6">
        <v>0.5761131360824584</v>
      </c>
      <c r="P119" s="6">
        <v>1.1229745286453361</v>
      </c>
      <c r="Q119" s="6">
        <v>1.0176916471700816</v>
      </c>
      <c r="R119" s="6">
        <v>0.96240324495315721</v>
      </c>
      <c r="T119" s="6">
        <v>2.6989562521888764</v>
      </c>
      <c r="U119" s="6">
        <v>2.4549320608328187</v>
      </c>
      <c r="V119" s="6">
        <v>2.3478127865703491</v>
      </c>
      <c r="X119" s="6">
        <v>1.0582821084235297</v>
      </c>
      <c r="Y119" s="6">
        <v>0.96157119194933882</v>
      </c>
      <c r="Z119" s="6">
        <v>0.90952871397487478</v>
      </c>
      <c r="AA119" s="6">
        <v>1.460329952113832</v>
      </c>
    </row>
    <row r="120" spans="1:27" x14ac:dyDescent="0.25">
      <c r="C120" s="6" t="s">
        <v>92</v>
      </c>
      <c r="E120" s="6">
        <v>0.322570003299331</v>
      </c>
      <c r="F120" s="6">
        <v>2.007649500611953</v>
      </c>
      <c r="H120" s="6">
        <v>0.68580995536050404</v>
      </c>
      <c r="I120" s="6">
        <v>0.65367455882960102</v>
      </c>
      <c r="J120" s="6">
        <v>0.6399591468289707</v>
      </c>
      <c r="L120" s="6">
        <v>0.27565452026734694</v>
      </c>
      <c r="M120" s="6">
        <v>0.24532265608537143</v>
      </c>
      <c r="N120" s="6">
        <v>0.23229209792248232</v>
      </c>
      <c r="P120" s="6">
        <v>0.98022072866530918</v>
      </c>
      <c r="Q120" s="6">
        <v>0.90388076661613415</v>
      </c>
      <c r="R120" s="6">
        <v>0.87339022217708273</v>
      </c>
      <c r="T120" s="6">
        <v>1.4718467732434655</v>
      </c>
      <c r="U120" s="6">
        <v>1.3479568405575904</v>
      </c>
      <c r="V120" s="6">
        <v>1.299890707622362</v>
      </c>
      <c r="X120" s="6">
        <v>1.0409886982383962</v>
      </c>
      <c r="Y120" s="6">
        <v>0.97695299217160902</v>
      </c>
      <c r="Z120" s="6">
        <v>0.95112166913321827</v>
      </c>
      <c r="AA120" s="6">
        <v>1.0921322055054383</v>
      </c>
    </row>
    <row r="121" spans="1:27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0</v>
      </c>
      <c r="O121" s="1"/>
      <c r="P121" s="1">
        <v>0</v>
      </c>
      <c r="Q121" s="1">
        <v>0</v>
      </c>
      <c r="R121" s="1">
        <v>0</v>
      </c>
      <c r="S121" s="1"/>
      <c r="T121" s="1">
        <v>0</v>
      </c>
      <c r="U121" s="1">
        <v>0</v>
      </c>
      <c r="V121" s="1">
        <v>0</v>
      </c>
      <c r="W121" s="1"/>
      <c r="X121" s="1">
        <v>0</v>
      </c>
      <c r="Y121" s="1">
        <v>0</v>
      </c>
      <c r="Z121" s="1">
        <v>0</v>
      </c>
      <c r="AA121" s="1">
        <v>164.88794901688814</v>
      </c>
    </row>
    <row r="122" spans="1:27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83.22779688177269</v>
      </c>
      <c r="I122" s="1">
        <v>77.928780925969164</v>
      </c>
      <c r="J122" s="1">
        <v>75.912357598096776</v>
      </c>
      <c r="K122" s="1"/>
      <c r="L122" s="1">
        <v>62.26763106362278</v>
      </c>
      <c r="M122" s="1">
        <v>58.308601270043795</v>
      </c>
      <c r="N122" s="1">
        <v>56.80100977225473</v>
      </c>
      <c r="O122" s="1"/>
      <c r="P122" s="1">
        <v>274.61704884329168</v>
      </c>
      <c r="Q122" s="1">
        <v>256.73476886216571</v>
      </c>
      <c r="R122" s="1">
        <v>249.94606420760419</v>
      </c>
      <c r="S122" s="1"/>
      <c r="T122" s="1">
        <v>0</v>
      </c>
      <c r="U122" s="1">
        <v>0</v>
      </c>
      <c r="V122" s="1">
        <v>0</v>
      </c>
      <c r="W122" s="1"/>
      <c r="X122" s="1">
        <v>210.37590439842984</v>
      </c>
      <c r="Y122" s="1">
        <v>196.77960691783557</v>
      </c>
      <c r="Z122" s="1">
        <v>191.61386438450427</v>
      </c>
      <c r="AA122" s="1">
        <v>200.35803107284664</v>
      </c>
    </row>
    <row r="123" spans="1:27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25.882352941176471</v>
      </c>
      <c r="M123" s="1">
        <v>25.882352941176471</v>
      </c>
      <c r="N123" s="1">
        <v>25.882352941176471</v>
      </c>
      <c r="O123" s="1"/>
      <c r="P123" s="1">
        <v>25.882352941176471</v>
      </c>
      <c r="Q123" s="1">
        <v>25.882352941176471</v>
      </c>
      <c r="R123" s="1">
        <v>25.882352941176471</v>
      </c>
      <c r="S123" s="1"/>
      <c r="T123" s="1">
        <v>1210.4414830684336</v>
      </c>
      <c r="U123" s="1">
        <v>1123.1885481469058</v>
      </c>
      <c r="V123" s="1">
        <v>1090.4844074695718</v>
      </c>
      <c r="W123" s="1"/>
      <c r="X123" s="1">
        <v>25.882352941176471</v>
      </c>
      <c r="Y123" s="1">
        <v>25.882352941176471</v>
      </c>
      <c r="Z123" s="1">
        <v>25.882352941176471</v>
      </c>
      <c r="AA123" s="1">
        <v>25.882352941176471</v>
      </c>
    </row>
    <row r="124" spans="1:27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222.22222222222223</v>
      </c>
      <c r="J124" s="1">
        <v>222.22222222222223</v>
      </c>
      <c r="K124" s="1"/>
      <c r="L124" s="1">
        <v>121.95121951219512</v>
      </c>
      <c r="M124" s="1">
        <v>121.95121951219512</v>
      </c>
      <c r="N124" s="1">
        <v>121.95121951219512</v>
      </c>
      <c r="O124" s="1"/>
      <c r="P124" s="1">
        <v>121.95121951219512</v>
      </c>
      <c r="Q124" s="1">
        <v>121.95121951219512</v>
      </c>
      <c r="R124" s="1">
        <v>121.95121951219512</v>
      </c>
      <c r="S124" s="1"/>
      <c r="T124" s="1">
        <v>0</v>
      </c>
      <c r="U124" s="1">
        <v>0</v>
      </c>
      <c r="V124" s="1">
        <v>0</v>
      </c>
      <c r="W124" s="1"/>
      <c r="X124" s="1">
        <v>153.84615384615384</v>
      </c>
      <c r="Y124" s="1">
        <v>153.84615384615384</v>
      </c>
      <c r="Z124" s="1">
        <v>153.84615384615384</v>
      </c>
      <c r="AA124" s="1">
        <v>200</v>
      </c>
    </row>
    <row r="125" spans="1:27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104.27748226950354</v>
      </c>
      <c r="J125" s="6">
        <v>83.421985815602838</v>
      </c>
      <c r="L125" s="6">
        <v>139.03664302600473</v>
      </c>
      <c r="M125" s="6">
        <v>104.27748226950354</v>
      </c>
      <c r="N125" s="6">
        <v>83.421985815602838</v>
      </c>
      <c r="P125" s="6">
        <v>139.03664302600473</v>
      </c>
      <c r="Q125" s="6">
        <v>104.27748226950354</v>
      </c>
      <c r="R125" s="6">
        <v>83.421985815602838</v>
      </c>
      <c r="T125" s="6">
        <v>139.03664302600473</v>
      </c>
      <c r="U125" s="6">
        <v>104.27748226950354</v>
      </c>
      <c r="V125" s="6">
        <v>83.421985815602838</v>
      </c>
      <c r="X125" s="6">
        <v>139.03664302600473</v>
      </c>
      <c r="Y125" s="6">
        <v>104.27748226950354</v>
      </c>
      <c r="Z125" s="6">
        <v>83.421985815602838</v>
      </c>
      <c r="AA125" s="6">
        <v>139.03664302600473</v>
      </c>
    </row>
    <row r="127" spans="1:27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0</v>
      </c>
      <c r="O127" s="1"/>
      <c r="P127" s="1">
        <v>0</v>
      </c>
      <c r="Q127" s="1">
        <v>0</v>
      </c>
      <c r="R127" s="1">
        <v>0</v>
      </c>
      <c r="S127" s="1"/>
      <c r="T127" s="1">
        <v>0</v>
      </c>
      <c r="U127" s="1">
        <v>0</v>
      </c>
      <c r="V127" s="1">
        <v>0</v>
      </c>
      <c r="W127" s="1"/>
      <c r="X127" s="1">
        <v>0</v>
      </c>
      <c r="Y127" s="1">
        <v>0</v>
      </c>
      <c r="Z127" s="1">
        <v>0</v>
      </c>
      <c r="AA127" s="1">
        <v>143.79762995658851</v>
      </c>
    </row>
    <row r="128" spans="1:27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56.009542575076125</v>
      </c>
      <c r="I128" s="1">
        <v>52.443480863696323</v>
      </c>
      <c r="J128" s="1">
        <v>51.08649494717281</v>
      </c>
      <c r="K128" s="1"/>
      <c r="L128" s="1">
        <v>41.904047250719799</v>
      </c>
      <c r="M128" s="1">
        <v>39.239751713803813</v>
      </c>
      <c r="N128" s="1">
        <v>38.225192716150808</v>
      </c>
      <c r="O128" s="1"/>
      <c r="P128" s="1">
        <v>394.18715144970093</v>
      </c>
      <c r="Q128" s="1">
        <v>368.51880697918517</v>
      </c>
      <c r="R128" s="1">
        <v>358.77425484345105</v>
      </c>
      <c r="S128" s="1"/>
      <c r="T128" s="1">
        <v>0</v>
      </c>
      <c r="U128" s="1">
        <v>0</v>
      </c>
      <c r="V128" s="1">
        <v>0</v>
      </c>
      <c r="W128" s="1"/>
      <c r="X128" s="1">
        <v>301.9749823900907</v>
      </c>
      <c r="Y128" s="1">
        <v>282.45876591076876</v>
      </c>
      <c r="Z128" s="1">
        <v>275.043824475365</v>
      </c>
      <c r="AA128" s="1">
        <v>287.59525991317702</v>
      </c>
    </row>
    <row r="129" spans="2:27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14.666666666666668</v>
      </c>
      <c r="M129" s="1">
        <v>14.666666666666668</v>
      </c>
      <c r="N129" s="1">
        <v>14.666666666666668</v>
      </c>
      <c r="O129" s="1"/>
      <c r="P129" s="1">
        <v>14.666666666666668</v>
      </c>
      <c r="Q129" s="1">
        <v>14.666666666666668</v>
      </c>
      <c r="R129" s="1">
        <v>14.666666666666668</v>
      </c>
      <c r="S129" s="1"/>
      <c r="T129" s="1">
        <v>685.91684040544578</v>
      </c>
      <c r="U129" s="1">
        <v>636.47351061658003</v>
      </c>
      <c r="V129" s="1">
        <v>617.94116423275739</v>
      </c>
      <c r="W129" s="1"/>
      <c r="X129" s="1">
        <v>14.666666666666668</v>
      </c>
      <c r="Y129" s="1">
        <v>14.666666666666668</v>
      </c>
      <c r="Z129" s="1">
        <v>14.666666666666668</v>
      </c>
      <c r="AA129" s="1">
        <v>14.666666666666668</v>
      </c>
    </row>
    <row r="130" spans="2:27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222.22222222222223</v>
      </c>
      <c r="J130" s="1">
        <v>222.22222222222223</v>
      </c>
      <c r="K130" s="1"/>
      <c r="L130" s="1">
        <v>31.25</v>
      </c>
      <c r="M130" s="1">
        <v>31.25</v>
      </c>
      <c r="N130" s="1">
        <v>31.25</v>
      </c>
      <c r="O130" s="1"/>
      <c r="P130" s="1">
        <v>31.25</v>
      </c>
      <c r="Q130" s="1">
        <v>31.25</v>
      </c>
      <c r="R130" s="1">
        <v>31.25</v>
      </c>
      <c r="S130" s="1"/>
      <c r="T130" s="1">
        <v>0</v>
      </c>
      <c r="U130" s="1">
        <v>0</v>
      </c>
      <c r="V130" s="1">
        <v>0</v>
      </c>
      <c r="W130" s="1"/>
      <c r="X130" s="1">
        <v>153.84615384615384</v>
      </c>
      <c r="Y130" s="1">
        <v>153.84615384615384</v>
      </c>
      <c r="Z130" s="1">
        <v>153.84615384615384</v>
      </c>
      <c r="AA130" s="1">
        <v>50</v>
      </c>
    </row>
    <row r="131" spans="2:27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37.50490966221524</v>
      </c>
      <c r="J131" s="6">
        <v>32.00418957842367</v>
      </c>
      <c r="L131" s="6">
        <v>50.006546216286985</v>
      </c>
      <c r="M131" s="6">
        <v>37.50490966221524</v>
      </c>
      <c r="N131" s="6">
        <v>32.00418957842367</v>
      </c>
      <c r="P131" s="6">
        <v>50.006546216286985</v>
      </c>
      <c r="Q131" s="6">
        <v>37.50490966221524</v>
      </c>
      <c r="R131" s="6">
        <v>32.00418957842367</v>
      </c>
      <c r="T131" s="6">
        <v>50.006546216286985</v>
      </c>
      <c r="U131" s="6">
        <v>37.50490966221524</v>
      </c>
      <c r="V131" s="6">
        <v>32.00418957842367</v>
      </c>
      <c r="X131" s="6">
        <v>50.006546216286985</v>
      </c>
      <c r="Y131" s="6">
        <v>37.50490966221524</v>
      </c>
      <c r="Z131" s="6">
        <v>32.00418957842367</v>
      </c>
      <c r="AA131" s="6">
        <v>50.006546216286985</v>
      </c>
    </row>
  </sheetData>
  <hyperlinks>
    <hyperlink ref="AE69" display="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"/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131"/>
  <sheetViews>
    <sheetView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10" width="12.5703125" style="6" bestFit="1" customWidth="1"/>
    <col min="11" max="11" width="12.42578125" style="6" customWidth="1"/>
    <col min="12" max="14" width="14.28515625" style="6" bestFit="1" customWidth="1"/>
    <col min="15" max="15" width="9.140625" style="6"/>
    <col min="16" max="16" width="12.85546875" style="6" bestFit="1" customWidth="1"/>
    <col min="17" max="17" width="14.28515625" style="6" bestFit="1" customWidth="1"/>
    <col min="18" max="18" width="12.85546875" style="6" bestFit="1" customWidth="1"/>
    <col min="19" max="28" width="9.140625" style="1"/>
    <col min="29" max="29" width="24.5703125" style="1" customWidth="1"/>
    <col min="30" max="32" width="9.140625" style="1"/>
    <col min="33" max="33" width="14.5703125" style="1" bestFit="1" customWidth="1"/>
    <col min="34" max="55" width="9.140625" style="1"/>
    <col min="56" max="56" width="12" style="1" bestFit="1" customWidth="1"/>
    <col min="57" max="16384" width="9.140625" style="1"/>
  </cols>
  <sheetData>
    <row r="1" spans="2:46" x14ac:dyDescent="0.25"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2:46" x14ac:dyDescent="0.25"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2:46" x14ac:dyDescent="0.25"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2:46" x14ac:dyDescent="0.25"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3"/>
      <c r="AQ4" s="2"/>
      <c r="AR4" s="2"/>
      <c r="AS4" s="2"/>
      <c r="AT4" s="2"/>
    </row>
    <row r="5" spans="2:46" x14ac:dyDescent="0.25">
      <c r="B5" s="6"/>
      <c r="D5" s="6" t="s">
        <v>4</v>
      </c>
      <c r="E5" s="5" t="s">
        <v>200</v>
      </c>
      <c r="F5" s="5" t="s">
        <v>201</v>
      </c>
      <c r="G5" s="5" t="s">
        <v>202</v>
      </c>
      <c r="H5" s="5" t="s">
        <v>203</v>
      </c>
      <c r="I5" s="5" t="s">
        <v>204</v>
      </c>
      <c r="J5" s="5" t="s">
        <v>205</v>
      </c>
      <c r="K5" s="5"/>
      <c r="L5" s="5"/>
      <c r="M5" s="5"/>
      <c r="N5" s="5"/>
      <c r="O5" s="5"/>
      <c r="P5" s="5"/>
      <c r="Q5" s="5"/>
      <c r="R5" s="5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2:46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>
        <v>500</v>
      </c>
      <c r="H6" s="8">
        <v>500</v>
      </c>
      <c r="I6" s="8">
        <v>500</v>
      </c>
      <c r="J6" s="8">
        <v>500</v>
      </c>
      <c r="K6" s="8"/>
      <c r="L6" s="8"/>
      <c r="M6" s="8"/>
      <c r="N6" s="8"/>
      <c r="O6" s="8"/>
      <c r="P6" s="8"/>
      <c r="Q6" s="8"/>
      <c r="R6" s="8"/>
      <c r="W6" s="2"/>
      <c r="X6" s="2"/>
      <c r="Y6" s="2"/>
      <c r="Z6" s="2"/>
      <c r="AA6" s="2"/>
      <c r="AB6" s="2"/>
      <c r="AC6" s="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2:46" x14ac:dyDescent="0.25">
      <c r="W7" s="2"/>
      <c r="X7" s="2"/>
      <c r="Y7" s="2"/>
      <c r="Z7" s="2"/>
      <c r="AA7" s="2"/>
      <c r="AB7" s="2"/>
      <c r="AC7" s="4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2:46" x14ac:dyDescent="0.25">
      <c r="B8" s="5" t="s">
        <v>190</v>
      </c>
      <c r="C8" s="6" t="s">
        <v>5</v>
      </c>
      <c r="E8" s="6">
        <v>7100</v>
      </c>
      <c r="F8" s="6">
        <v>7100</v>
      </c>
      <c r="G8" s="6">
        <v>7100</v>
      </c>
      <c r="H8" s="6">
        <v>7100</v>
      </c>
      <c r="I8" s="6">
        <v>7100</v>
      </c>
      <c r="J8" s="6">
        <v>7100</v>
      </c>
      <c r="W8" s="2"/>
      <c r="X8" s="2"/>
      <c r="Y8" s="2"/>
      <c r="Z8" s="2"/>
      <c r="AA8" s="2"/>
      <c r="AB8" s="2"/>
      <c r="AC8" s="2"/>
      <c r="AD8" s="2"/>
      <c r="AE8" s="4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2:46" x14ac:dyDescent="0.25">
      <c r="B9" s="5" t="s">
        <v>189</v>
      </c>
      <c r="C9" s="6" t="s">
        <v>5</v>
      </c>
      <c r="E9" s="6">
        <v>7429.6780576094197</v>
      </c>
      <c r="F9" s="6">
        <v>7407.7612401513043</v>
      </c>
      <c r="G9" s="6">
        <v>7397.0769161847393</v>
      </c>
      <c r="H9" s="6">
        <v>7897.9031911061866</v>
      </c>
      <c r="I9" s="6">
        <v>7802.0151417875677</v>
      </c>
      <c r="J9" s="6">
        <v>7755.8921265590752</v>
      </c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2:46" x14ac:dyDescent="0.25">
      <c r="C10" s="6" t="s">
        <v>65</v>
      </c>
      <c r="E10" s="6">
        <v>1059.7273465904264</v>
      </c>
      <c r="F10" s="6">
        <v>1056.6874840089858</v>
      </c>
      <c r="G10" s="6">
        <v>1055.2055682748232</v>
      </c>
      <c r="H10" s="6">
        <v>1124.670172606428</v>
      </c>
      <c r="I10" s="6">
        <v>1111.3705001659355</v>
      </c>
      <c r="J10" s="6">
        <v>1104.9732379537436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2:46" x14ac:dyDescent="0.25">
      <c r="C11" s="6" t="s">
        <v>64</v>
      </c>
      <c r="E11" s="6">
        <v>529863.67329521314</v>
      </c>
      <c r="F11" s="6">
        <v>528343.7420044929</v>
      </c>
      <c r="G11" s="6">
        <v>527602.78413741163</v>
      </c>
      <c r="H11" s="6">
        <v>562335.08630321396</v>
      </c>
      <c r="I11" s="6">
        <v>555685.25008296769</v>
      </c>
      <c r="J11" s="6">
        <v>552486.61897687183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2:46" x14ac:dyDescent="0.25"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2:46" x14ac:dyDescent="0.25">
      <c r="B13" s="5" t="s">
        <v>86</v>
      </c>
      <c r="C13" s="9" t="s">
        <v>81</v>
      </c>
      <c r="D13" s="6" t="s">
        <v>85</v>
      </c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2:46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17.23</v>
      </c>
      <c r="G14" s="6">
        <v>17.23</v>
      </c>
      <c r="H14" s="6">
        <v>11.9</v>
      </c>
      <c r="I14" s="6">
        <v>11.9</v>
      </c>
      <c r="J14" s="6">
        <v>11.9</v>
      </c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2:46" x14ac:dyDescent="0.25">
      <c r="B15" s="5" t="s">
        <v>88</v>
      </c>
      <c r="C15" s="9" t="s">
        <v>89</v>
      </c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2:46" x14ac:dyDescent="0.25">
      <c r="C16" s="9"/>
      <c r="H16" s="6" t="s">
        <v>118</v>
      </c>
      <c r="I16" s="6" t="s">
        <v>118</v>
      </c>
      <c r="J16" s="6" t="s">
        <v>118</v>
      </c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0.2</v>
      </c>
      <c r="G17" s="6">
        <v>0.2</v>
      </c>
      <c r="H17" s="6">
        <v>1.36</v>
      </c>
      <c r="I17" s="6">
        <v>1.36</v>
      </c>
      <c r="J17" s="6">
        <v>1.36</v>
      </c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 x14ac:dyDescent="0.25">
      <c r="B18" s="8" t="s">
        <v>74</v>
      </c>
      <c r="C18" s="8"/>
      <c r="D18" s="8"/>
      <c r="E18" s="8">
        <v>0.83333333333333337</v>
      </c>
      <c r="F18" s="8">
        <v>0.83333333333333337</v>
      </c>
      <c r="G18" s="8">
        <v>0.83333333333333337</v>
      </c>
      <c r="H18" s="8">
        <v>0.42372881355932196</v>
      </c>
      <c r="I18" s="8">
        <v>0.42372881355932196</v>
      </c>
      <c r="J18" s="8">
        <v>0.42372881355932196</v>
      </c>
      <c r="K18" s="8"/>
      <c r="L18" s="8"/>
      <c r="M18" s="8"/>
      <c r="N18" s="8"/>
      <c r="O18" s="8"/>
      <c r="P18" s="8"/>
      <c r="Q18" s="8"/>
      <c r="R18" s="8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>
        <v>1</v>
      </c>
      <c r="H19" s="8">
        <v>1</v>
      </c>
      <c r="I19" s="8">
        <v>1</v>
      </c>
      <c r="J19" s="8">
        <v>1</v>
      </c>
      <c r="K19" s="8"/>
      <c r="L19" s="8"/>
      <c r="M19" s="8"/>
      <c r="N19" s="8"/>
      <c r="O19" s="8"/>
      <c r="P19" s="8"/>
      <c r="Q19" s="8"/>
      <c r="R19" s="8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 x14ac:dyDescent="0.25">
      <c r="B20" s="8" t="s">
        <v>34</v>
      </c>
      <c r="C20" s="8"/>
      <c r="D20" s="8"/>
      <c r="E20" s="8">
        <v>0.47</v>
      </c>
      <c r="F20" s="8">
        <v>0.55000000000000004</v>
      </c>
      <c r="G20" s="8">
        <v>0.6</v>
      </c>
      <c r="H20" s="8">
        <v>0.47</v>
      </c>
      <c r="I20" s="8">
        <v>0.55000000000000004</v>
      </c>
      <c r="J20" s="8">
        <v>0.6</v>
      </c>
      <c r="K20" s="8"/>
      <c r="L20" s="8"/>
      <c r="M20" s="8"/>
      <c r="N20" s="8"/>
      <c r="O20" s="8"/>
      <c r="P20" s="8"/>
      <c r="Q20" s="8"/>
      <c r="R20" s="8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 x14ac:dyDescent="0.25">
      <c r="B21" s="8" t="s">
        <v>35</v>
      </c>
      <c r="C21" s="8"/>
      <c r="D21" s="8"/>
      <c r="E21" s="8">
        <v>0.4</v>
      </c>
      <c r="F21" s="8">
        <v>0.4</v>
      </c>
      <c r="G21" s="8">
        <v>0.4</v>
      </c>
      <c r="H21" s="8">
        <v>0.4</v>
      </c>
      <c r="I21" s="8">
        <v>0.4</v>
      </c>
      <c r="J21" s="8">
        <v>0.4</v>
      </c>
      <c r="K21" s="8"/>
      <c r="L21" s="8"/>
      <c r="M21" s="8"/>
      <c r="N21" s="8"/>
      <c r="O21" s="8"/>
      <c r="P21" s="8"/>
      <c r="Q21" s="8"/>
      <c r="R21" s="8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 x14ac:dyDescent="0.25">
      <c r="B22" s="8" t="s">
        <v>36</v>
      </c>
      <c r="C22" s="8"/>
      <c r="D22" s="8"/>
      <c r="E22" s="8">
        <v>0.94</v>
      </c>
      <c r="F22" s="8">
        <v>0.94</v>
      </c>
      <c r="G22" s="8">
        <v>0.94</v>
      </c>
      <c r="H22" s="8">
        <v>0.94</v>
      </c>
      <c r="I22" s="8">
        <v>0.94</v>
      </c>
      <c r="J22" s="8">
        <v>0.94</v>
      </c>
      <c r="K22" s="8"/>
      <c r="L22" s="8"/>
      <c r="M22" s="8"/>
      <c r="N22" s="8"/>
      <c r="O22" s="8"/>
      <c r="P22" s="8"/>
      <c r="Q22" s="8"/>
      <c r="R22" s="8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 x14ac:dyDescent="0.25">
      <c r="B23" s="8" t="s">
        <v>37</v>
      </c>
      <c r="C23" s="8"/>
      <c r="D23" s="8"/>
      <c r="E23" s="8">
        <v>1</v>
      </c>
      <c r="F23" s="8">
        <v>1</v>
      </c>
      <c r="G23" s="8">
        <v>1</v>
      </c>
      <c r="H23" s="8">
        <v>1</v>
      </c>
      <c r="I23" s="8">
        <v>1</v>
      </c>
      <c r="J23" s="8">
        <v>1</v>
      </c>
      <c r="K23" s="8"/>
      <c r="L23" s="8"/>
      <c r="M23" s="8"/>
      <c r="N23" s="8"/>
      <c r="O23" s="8"/>
      <c r="P23" s="8"/>
      <c r="Q23" s="8"/>
      <c r="R23" s="8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 x14ac:dyDescent="0.25">
      <c r="B24" s="8" t="s">
        <v>38</v>
      </c>
      <c r="C24" s="8"/>
      <c r="D24" s="8"/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/>
      <c r="L24" s="8"/>
      <c r="M24" s="8"/>
      <c r="N24" s="8"/>
      <c r="O24" s="8"/>
      <c r="P24" s="8"/>
      <c r="Q24" s="8"/>
      <c r="R24" s="8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 x14ac:dyDescent="0.25">
      <c r="B25" s="8" t="s">
        <v>40</v>
      </c>
      <c r="C25" s="8"/>
      <c r="D25" s="8"/>
      <c r="E25" s="8">
        <v>1</v>
      </c>
      <c r="F25" s="8">
        <v>1</v>
      </c>
      <c r="G25" s="8">
        <v>1</v>
      </c>
      <c r="H25" s="8">
        <v>1</v>
      </c>
      <c r="I25" s="8">
        <v>1</v>
      </c>
      <c r="J25" s="8">
        <v>1</v>
      </c>
      <c r="K25" s="8"/>
      <c r="L25" s="8"/>
      <c r="M25" s="8"/>
      <c r="N25" s="8"/>
      <c r="O25" s="8"/>
      <c r="P25" s="8"/>
      <c r="Q25" s="8"/>
      <c r="R25" s="8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 x14ac:dyDescent="0.25">
      <c r="B26" s="8" t="s">
        <v>39</v>
      </c>
      <c r="C26" s="8"/>
      <c r="D26" s="8"/>
      <c r="E26" s="8">
        <v>1</v>
      </c>
      <c r="F26" s="8">
        <v>1</v>
      </c>
      <c r="G26" s="8">
        <v>1</v>
      </c>
      <c r="H26" s="8">
        <v>1</v>
      </c>
      <c r="I26" s="8">
        <v>1</v>
      </c>
      <c r="J26" s="8">
        <v>1</v>
      </c>
      <c r="K26" s="8"/>
      <c r="L26" s="8"/>
      <c r="M26" s="8"/>
      <c r="N26" s="8"/>
      <c r="O26" s="8"/>
      <c r="P26" s="8"/>
      <c r="Q26" s="8"/>
      <c r="R26" s="8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 x14ac:dyDescent="0.25">
      <c r="B28" s="6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>
        <v>100</v>
      </c>
      <c r="H29" s="8">
        <v>100</v>
      </c>
      <c r="I29" s="8">
        <v>100</v>
      </c>
      <c r="J29" s="8">
        <v>100</v>
      </c>
      <c r="K29" s="8"/>
      <c r="L29" s="8"/>
      <c r="M29" s="8"/>
      <c r="N29" s="8"/>
      <c r="O29" s="8"/>
      <c r="P29" s="8"/>
      <c r="Q29" s="8"/>
      <c r="R29" s="8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0.20680000000000001</v>
      </c>
      <c r="G30" s="6">
        <v>0.22559999999999997</v>
      </c>
      <c r="H30" s="6">
        <v>0.17671999999999999</v>
      </c>
      <c r="I30" s="6">
        <v>0.20680000000000001</v>
      </c>
      <c r="J30" s="6">
        <v>0.22559999999999997</v>
      </c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0.17233333333333334</v>
      </c>
      <c r="G31" s="6">
        <v>0.18799999999999997</v>
      </c>
      <c r="H31" s="6">
        <v>7.4881355932203367E-2</v>
      </c>
      <c r="I31" s="6">
        <v>8.7627118644067789E-2</v>
      </c>
      <c r="J31" s="6">
        <v>9.5593220338983015E-2</v>
      </c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 x14ac:dyDescent="0.25">
      <c r="B32" s="5" t="s">
        <v>28</v>
      </c>
      <c r="C32" s="6" t="s">
        <v>7</v>
      </c>
      <c r="E32" s="6">
        <v>832.86821774896862</v>
      </c>
      <c r="F32" s="6">
        <v>709.68214684005818</v>
      </c>
      <c r="G32" s="6">
        <v>649.62963728777459</v>
      </c>
      <c r="H32" s="6">
        <v>883.90853102724179</v>
      </c>
      <c r="I32" s="6">
        <v>746.40782107130849</v>
      </c>
      <c r="J32" s="6">
        <v>680.26874133935075</v>
      </c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3"/>
      <c r="AQ32" s="2"/>
      <c r="AR32" s="2"/>
      <c r="AS32" s="2"/>
      <c r="AT32" s="2"/>
    </row>
    <row r="33" spans="1:59" x14ac:dyDescent="0.25">
      <c r="B33" s="5" t="s">
        <v>28</v>
      </c>
      <c r="C33" s="6" t="s">
        <v>64</v>
      </c>
      <c r="E33" s="6">
        <v>2998323.1852377388</v>
      </c>
      <c r="F33" s="6">
        <v>2554853.6847412614</v>
      </c>
      <c r="G33" s="6">
        <v>2338664.8233041298</v>
      </c>
      <c r="H33" s="6">
        <v>3182068.1660435377</v>
      </c>
      <c r="I33" s="6">
        <v>2687066.0062039057</v>
      </c>
      <c r="J33" s="6">
        <v>2448965.5096492548</v>
      </c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59" x14ac:dyDescent="0.25">
      <c r="B34" s="5" t="s">
        <v>68</v>
      </c>
      <c r="C34" s="6" t="s">
        <v>65</v>
      </c>
      <c r="E34" s="6">
        <v>7195.9756445705734</v>
      </c>
      <c r="F34" s="6">
        <v>6131.6488433790273</v>
      </c>
      <c r="G34" s="6">
        <v>5612.7955759299111</v>
      </c>
      <c r="H34" s="6">
        <v>15019.3617437255</v>
      </c>
      <c r="I34" s="6">
        <v>12682.951549282436</v>
      </c>
      <c r="J34" s="6">
        <v>11559.117205544484</v>
      </c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59" x14ac:dyDescent="0.25">
      <c r="B35" s="5" t="s">
        <v>78</v>
      </c>
      <c r="C35" s="6" t="s">
        <v>77</v>
      </c>
      <c r="E35" s="6">
        <v>16.622491415770135</v>
      </c>
      <c r="F35" s="6">
        <v>19.507810449570343</v>
      </c>
      <c r="G35" s="6">
        <v>21.311134845695467</v>
      </c>
      <c r="H35" s="6">
        <v>4.7825297541671946E-3</v>
      </c>
      <c r="I35" s="6">
        <v>5.6635511181174257E-3</v>
      </c>
      <c r="J35" s="6">
        <v>6.2141894705863175E-3</v>
      </c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BC35" s="1" t="s">
        <v>161</v>
      </c>
      <c r="BE35" s="1" t="s">
        <v>163</v>
      </c>
    </row>
    <row r="36" spans="1:59" x14ac:dyDescent="0.25">
      <c r="B36" s="5" t="s">
        <v>78</v>
      </c>
      <c r="C36" s="6" t="s">
        <v>76</v>
      </c>
      <c r="E36" s="6">
        <v>5.884484358457283</v>
      </c>
      <c r="F36" s="6">
        <v>6.9059085420455748</v>
      </c>
      <c r="G36" s="6">
        <v>7.5442986567882562</v>
      </c>
      <c r="H36" s="6">
        <v>1.693050748430754E-3</v>
      </c>
      <c r="I36" s="6">
        <v>2.0049387985405782E-3</v>
      </c>
      <c r="J36" s="6">
        <v>2.1998688298592172E-3</v>
      </c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BD36" s="1" t="s">
        <v>162</v>
      </c>
    </row>
    <row r="37" spans="1:59" x14ac:dyDescent="0.25">
      <c r="B37" s="5" t="s">
        <v>78</v>
      </c>
      <c r="C37" s="6" t="s">
        <v>79</v>
      </c>
      <c r="E37" s="6">
        <v>0.50027922519700763</v>
      </c>
      <c r="F37" s="6">
        <v>0.58711730106488269</v>
      </c>
      <c r="G37" s="6">
        <v>0.64139109848230436</v>
      </c>
      <c r="H37" s="6">
        <v>0.23969041970150573</v>
      </c>
      <c r="I37" s="6">
        <v>0.28384537353262862</v>
      </c>
      <c r="J37" s="6">
        <v>0.3114422196770803</v>
      </c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BD37" s="1" t="s">
        <v>164</v>
      </c>
      <c r="BE37" s="1" t="s">
        <v>165</v>
      </c>
      <c r="BF37" s="1" t="s">
        <v>166</v>
      </c>
      <c r="BG37" s="1" t="s">
        <v>167</v>
      </c>
    </row>
    <row r="38" spans="1:59" x14ac:dyDescent="0.25">
      <c r="B38" s="5" t="s">
        <v>83</v>
      </c>
      <c r="C38" s="9" t="s">
        <v>84</v>
      </c>
      <c r="E38" s="6">
        <v>123.98666035595097</v>
      </c>
      <c r="F38" s="6">
        <v>105.64830957142064</v>
      </c>
      <c r="G38" s="6">
        <v>96.708467773272361</v>
      </c>
      <c r="H38" s="6">
        <v>178.73040475033346</v>
      </c>
      <c r="I38" s="6">
        <v>150.92712343646099</v>
      </c>
      <c r="J38" s="6">
        <v>137.55349474597938</v>
      </c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BC38" s="1" t="s">
        <v>58</v>
      </c>
      <c r="BD38" s="1">
        <v>85</v>
      </c>
      <c r="BE38" s="1">
        <v>85</v>
      </c>
      <c r="BF38" s="1">
        <v>85</v>
      </c>
      <c r="BG38" s="1">
        <v>85</v>
      </c>
    </row>
    <row r="39" spans="1:59" x14ac:dyDescent="0.25"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BC39" s="1" t="s">
        <v>5</v>
      </c>
      <c r="BD39" s="1">
        <v>48</v>
      </c>
      <c r="BE39" s="1">
        <v>91</v>
      </c>
      <c r="BF39" s="1">
        <v>72</v>
      </c>
      <c r="BG39" s="1">
        <v>90</v>
      </c>
    </row>
    <row r="40" spans="1:59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>
        <v>0.8</v>
      </c>
      <c r="H40" s="8">
        <v>0.8</v>
      </c>
      <c r="I40" s="8">
        <v>0.8</v>
      </c>
      <c r="J40" s="8">
        <v>0.8</v>
      </c>
      <c r="K40" s="8"/>
      <c r="L40" s="8"/>
      <c r="M40" s="8"/>
      <c r="N40" s="8"/>
      <c r="O40" s="8"/>
      <c r="P40" s="8"/>
      <c r="Q40" s="8"/>
      <c r="R40" s="8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BC40" s="1" t="s">
        <v>56</v>
      </c>
      <c r="BD40" s="1">
        <v>1.7708333333333333</v>
      </c>
      <c r="BE40" s="1">
        <v>0.93406593406593408</v>
      </c>
      <c r="BF40" s="1">
        <v>1.1805555555555556</v>
      </c>
      <c r="BG40" s="1">
        <v>0.94444444444444442</v>
      </c>
    </row>
    <row r="41" spans="1:59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>
        <v>2</v>
      </c>
      <c r="H41" s="8">
        <v>2</v>
      </c>
      <c r="I41" s="8">
        <v>2</v>
      </c>
      <c r="J41" s="8">
        <v>2</v>
      </c>
      <c r="K41" s="8"/>
      <c r="L41" s="8"/>
      <c r="M41" s="8"/>
      <c r="N41" s="8"/>
      <c r="O41" s="8"/>
      <c r="P41" s="8"/>
      <c r="Q41" s="8"/>
      <c r="R41" s="8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BC41" s="1" t="s">
        <v>169</v>
      </c>
      <c r="BD41" s="1">
        <v>470</v>
      </c>
      <c r="BE41" s="1">
        <v>620</v>
      </c>
      <c r="BF41" s="1">
        <v>590</v>
      </c>
      <c r="BG41" s="1">
        <v>680</v>
      </c>
    </row>
    <row r="42" spans="1:59" x14ac:dyDescent="0.25">
      <c r="B42" s="5" t="s">
        <v>50</v>
      </c>
      <c r="C42" s="6" t="s">
        <v>6</v>
      </c>
      <c r="E42" s="6">
        <v>50</v>
      </c>
      <c r="F42" s="6">
        <v>50</v>
      </c>
      <c r="G42" s="6">
        <v>50</v>
      </c>
      <c r="H42" s="6">
        <v>50</v>
      </c>
      <c r="I42" s="6">
        <v>50</v>
      </c>
      <c r="J42" s="6">
        <v>50</v>
      </c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59" x14ac:dyDescent="0.25">
      <c r="B43" s="5" t="s">
        <v>50</v>
      </c>
      <c r="C43" s="6" t="s">
        <v>42</v>
      </c>
      <c r="E43" s="6">
        <v>0.05</v>
      </c>
      <c r="F43" s="6">
        <v>0.05</v>
      </c>
      <c r="G43" s="6">
        <v>0.05</v>
      </c>
      <c r="H43" s="6">
        <v>0.05</v>
      </c>
      <c r="I43" s="6">
        <v>0.05</v>
      </c>
      <c r="J43" s="6">
        <v>0.05</v>
      </c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BC43" s="1" t="s">
        <v>168</v>
      </c>
      <c r="BD43" s="1">
        <v>16</v>
      </c>
    </row>
    <row r="44" spans="1:59" x14ac:dyDescent="0.25">
      <c r="B44" s="5" t="s">
        <v>51</v>
      </c>
      <c r="C44" s="6" t="s">
        <v>5</v>
      </c>
      <c r="E44" s="6">
        <v>125</v>
      </c>
      <c r="F44" s="6">
        <v>125</v>
      </c>
      <c r="G44" s="6">
        <v>125</v>
      </c>
      <c r="H44" s="6">
        <v>125</v>
      </c>
      <c r="I44" s="6">
        <v>125</v>
      </c>
      <c r="J44" s="6">
        <v>125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BC44" s="1" t="s">
        <v>170</v>
      </c>
      <c r="BD44" s="1">
        <v>7.5</v>
      </c>
    </row>
    <row r="45" spans="1:59" x14ac:dyDescent="0.25">
      <c r="B45" s="5" t="s">
        <v>9</v>
      </c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BC45" s="1" t="s">
        <v>171</v>
      </c>
      <c r="BD45" s="1">
        <v>12</v>
      </c>
    </row>
    <row r="46" spans="1:59" x14ac:dyDescent="0.25"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59" x14ac:dyDescent="0.25">
      <c r="A47" s="5" t="s">
        <v>98</v>
      </c>
      <c r="B47" s="5" t="s">
        <v>99</v>
      </c>
      <c r="C47" s="6" t="s">
        <v>56</v>
      </c>
      <c r="D47" s="6" t="s">
        <v>105</v>
      </c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BC47" s="1" t="s">
        <v>172</v>
      </c>
      <c r="BD47" s="1">
        <v>29.375</v>
      </c>
    </row>
    <row r="48" spans="1:59" x14ac:dyDescent="0.25">
      <c r="B48" s="5" t="s">
        <v>100</v>
      </c>
      <c r="C48" s="6" t="s">
        <v>57</v>
      </c>
      <c r="D48" s="6" t="s">
        <v>105</v>
      </c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BC48" s="1" t="s">
        <v>170</v>
      </c>
      <c r="BD48" s="1">
        <v>220.3125</v>
      </c>
    </row>
    <row r="49" spans="1:56" x14ac:dyDescent="0.25">
      <c r="B49" s="5" t="s">
        <v>104</v>
      </c>
      <c r="C49" s="6" t="s">
        <v>56</v>
      </c>
      <c r="D49" s="6" t="s">
        <v>105</v>
      </c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BC49" s="1" t="s">
        <v>171</v>
      </c>
      <c r="BD49" s="1">
        <v>352.5</v>
      </c>
    </row>
    <row r="50" spans="1:56" x14ac:dyDescent="0.25">
      <c r="B50" s="5" t="s">
        <v>103</v>
      </c>
      <c r="C50" s="6" t="s">
        <v>57</v>
      </c>
      <c r="D50" s="6" t="s">
        <v>105</v>
      </c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1:56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G51" s="6">
        <v>1.77</v>
      </c>
      <c r="H51" s="6">
        <v>1.77</v>
      </c>
      <c r="I51" s="6">
        <v>1.77</v>
      </c>
      <c r="J51" s="6">
        <v>1.77</v>
      </c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BC51" s="1" t="s">
        <v>173</v>
      </c>
      <c r="BD51" s="1">
        <v>17917029.825823229</v>
      </c>
    </row>
    <row r="52" spans="1:56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G52" s="6">
        <v>3.8</v>
      </c>
      <c r="H52" s="6">
        <v>3.8</v>
      </c>
      <c r="I52" s="6">
        <v>3.8</v>
      </c>
      <c r="J52" s="6">
        <v>3.8</v>
      </c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BC52" s="1" t="s">
        <v>174</v>
      </c>
      <c r="BD52" s="1">
        <v>22396287.282279037</v>
      </c>
    </row>
    <row r="53" spans="1:56" x14ac:dyDescent="0.25">
      <c r="B53" s="5" t="s">
        <v>106</v>
      </c>
      <c r="C53" s="6" t="s">
        <v>29</v>
      </c>
      <c r="D53" s="6" t="s">
        <v>105</v>
      </c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BD53" s="1">
        <v>22.396287282279037</v>
      </c>
    </row>
    <row r="54" spans="1:56" x14ac:dyDescent="0.25">
      <c r="B54" s="5" t="s">
        <v>108</v>
      </c>
      <c r="C54" s="6" t="s">
        <v>5</v>
      </c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1:56" x14ac:dyDescent="0.25">
      <c r="B55" s="5" t="s">
        <v>109</v>
      </c>
      <c r="C55" s="6" t="s">
        <v>6</v>
      </c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BC55" s="1" t="s">
        <v>143</v>
      </c>
      <c r="BD55" s="1">
        <v>3.7952719095211767</v>
      </c>
    </row>
    <row r="56" spans="1:56" x14ac:dyDescent="0.25">
      <c r="B56" s="5" t="s">
        <v>110</v>
      </c>
      <c r="C56" s="6" t="s">
        <v>5</v>
      </c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1:56" x14ac:dyDescent="0.25">
      <c r="B57" s="5" t="s">
        <v>111</v>
      </c>
      <c r="C57" s="6" t="s">
        <v>6</v>
      </c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1:56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G58" s="6">
        <v>56.497175141242934</v>
      </c>
      <c r="H58" s="6">
        <v>56.497175141242934</v>
      </c>
      <c r="I58" s="6">
        <v>56.497175141242934</v>
      </c>
      <c r="J58" s="6">
        <v>56.497175141242934</v>
      </c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1:56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G59" s="6">
        <v>26.315789473684212</v>
      </c>
      <c r="H59" s="6">
        <v>26.315789473684212</v>
      </c>
      <c r="I59" s="6">
        <v>26.315789473684212</v>
      </c>
      <c r="J59" s="6">
        <v>26.315789473684212</v>
      </c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1:56" x14ac:dyDescent="0.25"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1:56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G61" s="6">
        <v>56.497175141242934</v>
      </c>
      <c r="H61" s="6">
        <v>56.497175141242934</v>
      </c>
      <c r="I61" s="6">
        <v>56.497175141242934</v>
      </c>
      <c r="J61" s="6">
        <v>56.497175141242934</v>
      </c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1:56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G62" s="6">
        <v>26.315789473684212</v>
      </c>
      <c r="H62" s="6">
        <v>26.315789473684212</v>
      </c>
      <c r="I62" s="6">
        <v>26.315789473684212</v>
      </c>
      <c r="J62" s="6">
        <v>26.315789473684212</v>
      </c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1:56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G63" s="6">
        <v>2.6315789473684213E-2</v>
      </c>
      <c r="H63" s="6">
        <v>2.6315789473684213E-2</v>
      </c>
      <c r="I63" s="6">
        <v>2.6315789473684213E-2</v>
      </c>
      <c r="J63" s="6">
        <v>2.6315789473684213E-2</v>
      </c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1:56" x14ac:dyDescent="0.25"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1:46" x14ac:dyDescent="0.25"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1:46" x14ac:dyDescent="0.25"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1:46" x14ac:dyDescent="0.25"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1:46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x14ac:dyDescent="0.25">
      <c r="B69" s="7" t="s">
        <v>45</v>
      </c>
      <c r="C69" s="8" t="s">
        <v>48</v>
      </c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V69" s="14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x14ac:dyDescent="0.25">
      <c r="B70" s="7" t="s">
        <v>46</v>
      </c>
      <c r="C70" s="8" t="s">
        <v>49</v>
      </c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x14ac:dyDescent="0.25">
      <c r="B71" s="7" t="s">
        <v>45</v>
      </c>
      <c r="C71" s="8" t="s">
        <v>119</v>
      </c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x14ac:dyDescent="0.25">
      <c r="B72" s="7" t="s">
        <v>46</v>
      </c>
      <c r="C72" s="8" t="s">
        <v>69</v>
      </c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1:46" x14ac:dyDescent="0.25">
      <c r="B73" s="5" t="s">
        <v>50</v>
      </c>
      <c r="C73" s="6" t="s">
        <v>6</v>
      </c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1:46" x14ac:dyDescent="0.25">
      <c r="A74" s="5" t="s">
        <v>11</v>
      </c>
      <c r="B74" s="5" t="s">
        <v>50</v>
      </c>
      <c r="C74" s="6" t="s">
        <v>42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1:46" x14ac:dyDescent="0.25">
      <c r="A75" s="12" t="s">
        <v>3</v>
      </c>
      <c r="B75" s="5" t="s">
        <v>51</v>
      </c>
      <c r="C75" s="6" t="s">
        <v>5</v>
      </c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1:46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1:46" x14ac:dyDescent="0.25">
      <c r="B77" s="5" t="s">
        <v>53</v>
      </c>
      <c r="C77" s="6" t="s">
        <v>10</v>
      </c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1:46" x14ac:dyDescent="0.25">
      <c r="B78" s="6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1:46" x14ac:dyDescent="0.25">
      <c r="B79" s="7" t="s">
        <v>63</v>
      </c>
      <c r="C79" s="8" t="s">
        <v>70</v>
      </c>
      <c r="D79" s="8"/>
      <c r="E79" s="10">
        <v>11.6</v>
      </c>
      <c r="F79" s="10">
        <v>11.6</v>
      </c>
      <c r="G79" s="10">
        <v>11.6</v>
      </c>
      <c r="H79" s="11">
        <v>33.299999999999997</v>
      </c>
      <c r="I79" s="11">
        <v>33.299999999999997</v>
      </c>
      <c r="J79" s="11">
        <v>33.299999999999997</v>
      </c>
      <c r="K79" s="11"/>
      <c r="L79" s="10"/>
      <c r="M79" s="10"/>
      <c r="N79" s="11"/>
      <c r="O79" s="10"/>
      <c r="P79" s="8"/>
      <c r="Q79" s="11"/>
      <c r="R79" s="11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1:46" x14ac:dyDescent="0.25">
      <c r="B80" s="7" t="s">
        <v>96</v>
      </c>
      <c r="C80" s="8" t="s">
        <v>97</v>
      </c>
      <c r="D80" s="8"/>
      <c r="E80" s="10">
        <v>41.76</v>
      </c>
      <c r="F80" s="10">
        <v>41.76</v>
      </c>
      <c r="G80" s="10">
        <v>41.76</v>
      </c>
      <c r="H80" s="10">
        <v>119.88</v>
      </c>
      <c r="I80" s="10">
        <v>119.88</v>
      </c>
      <c r="J80" s="10">
        <v>119.88</v>
      </c>
      <c r="K80" s="10">
        <v>0</v>
      </c>
      <c r="L80" s="10"/>
      <c r="M80" s="10"/>
      <c r="N80" s="10"/>
      <c r="O80" s="10"/>
      <c r="P80" s="10"/>
      <c r="Q80" s="10"/>
      <c r="R80" s="10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1:46" x14ac:dyDescent="0.25">
      <c r="B81" s="7"/>
      <c r="C81" s="6" t="s">
        <v>69</v>
      </c>
      <c r="E81" s="6">
        <v>34.92</v>
      </c>
      <c r="F81" s="6">
        <v>34.92</v>
      </c>
      <c r="G81" s="6">
        <v>34.92</v>
      </c>
      <c r="H81" s="11"/>
      <c r="I81" s="11"/>
      <c r="J81" s="11"/>
      <c r="K81" s="11"/>
      <c r="L81" s="10"/>
      <c r="M81" s="10"/>
      <c r="N81" s="11"/>
      <c r="O81" s="10"/>
      <c r="P81" s="8"/>
      <c r="Q81" s="11"/>
      <c r="R81" s="11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1:46" x14ac:dyDescent="0.25">
      <c r="B82" s="7"/>
      <c r="H82" s="11"/>
      <c r="I82" s="11"/>
      <c r="J82" s="11"/>
      <c r="K82" s="11"/>
      <c r="L82" s="10"/>
      <c r="M82" s="10"/>
      <c r="N82" s="11"/>
      <c r="O82" s="10"/>
      <c r="P82" s="8"/>
      <c r="Q82" s="11"/>
      <c r="R82" s="11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1:46" x14ac:dyDescent="0.25">
      <c r="B83" s="5" t="s">
        <v>60</v>
      </c>
      <c r="C83" s="6" t="s">
        <v>5</v>
      </c>
      <c r="E83" s="6">
        <v>71.79898428870419</v>
      </c>
      <c r="F83" s="6">
        <v>61.1794954172464</v>
      </c>
      <c r="G83" s="6">
        <v>56.002554938601257</v>
      </c>
      <c r="H83" s="6">
        <v>26.543799730547804</v>
      </c>
      <c r="I83" s="6">
        <v>22.414649281420676</v>
      </c>
      <c r="J83" s="6">
        <v>20.428490730911435</v>
      </c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1:46" x14ac:dyDescent="0.25">
      <c r="B84" s="7" t="s">
        <v>62</v>
      </c>
      <c r="C84" s="8" t="s">
        <v>16</v>
      </c>
      <c r="D84" s="8"/>
      <c r="E84" s="8">
        <v>845</v>
      </c>
      <c r="F84" s="8">
        <v>845</v>
      </c>
      <c r="G84" s="8">
        <v>845</v>
      </c>
      <c r="H84" s="13">
        <v>8.9880000000000002E-2</v>
      </c>
      <c r="I84" s="13">
        <v>8.9880000000000002E-2</v>
      </c>
      <c r="J84" s="13">
        <v>8.9880000000000002E-2</v>
      </c>
      <c r="K84" s="13"/>
      <c r="L84" s="13"/>
      <c r="M84" s="13"/>
      <c r="N84" s="13"/>
      <c r="O84" s="13"/>
      <c r="P84" s="8"/>
      <c r="Q84" s="13"/>
      <c r="R84" s="13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1:46" x14ac:dyDescent="0.25">
      <c r="B85" s="5" t="s">
        <v>22</v>
      </c>
      <c r="C85" s="6" t="s">
        <v>6</v>
      </c>
      <c r="E85" s="6">
        <v>84.969212175981284</v>
      </c>
      <c r="F85" s="6">
        <v>72.401769724551954</v>
      </c>
      <c r="G85" s="6">
        <v>66.275212945090246</v>
      </c>
      <c r="H85" s="6">
        <v>295324.87461668672</v>
      </c>
      <c r="I85" s="6">
        <v>249384.17091033238</v>
      </c>
      <c r="J85" s="6">
        <v>227286.27871508049</v>
      </c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1:46" x14ac:dyDescent="0.25">
      <c r="B86" s="5" t="s">
        <v>26</v>
      </c>
      <c r="C86" s="6" t="s">
        <v>23</v>
      </c>
      <c r="E86" s="6">
        <v>84.969212175981284</v>
      </c>
      <c r="F86" s="6">
        <v>72.401769724551954</v>
      </c>
      <c r="G86" s="6">
        <v>66.275212945090246</v>
      </c>
      <c r="H86" s="6">
        <v>421.89267802383819</v>
      </c>
      <c r="I86" s="6">
        <v>356.26310130047483</v>
      </c>
      <c r="J86" s="6">
        <v>324.69468387868642</v>
      </c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1:46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0.94</v>
      </c>
      <c r="G87" s="8">
        <v>0.94</v>
      </c>
      <c r="H87" s="8">
        <v>4.4999999999999998E-2</v>
      </c>
      <c r="I87" s="8">
        <v>4.4999999999999998E-2</v>
      </c>
      <c r="J87" s="8">
        <v>4.4999999999999998E-2</v>
      </c>
      <c r="K87" s="8"/>
      <c r="L87" s="8"/>
      <c r="M87" s="8"/>
      <c r="N87" s="8"/>
      <c r="O87" s="8"/>
      <c r="P87" s="8"/>
      <c r="Q87" s="8"/>
      <c r="R87" s="8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1:46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0.84499999999999997</v>
      </c>
      <c r="G88" s="8">
        <v>0.84499999999999997</v>
      </c>
      <c r="H88" s="8">
        <v>0.03</v>
      </c>
      <c r="I88" s="8">
        <v>0.03</v>
      </c>
      <c r="J88" s="8">
        <v>0.03</v>
      </c>
      <c r="K88" s="8"/>
      <c r="L88" s="8"/>
      <c r="M88" s="8"/>
      <c r="N88" s="8"/>
      <c r="O88" s="8"/>
      <c r="P88" s="8"/>
      <c r="Q88" s="8"/>
      <c r="R88" s="8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1:46" x14ac:dyDescent="0.25">
      <c r="B89" s="7" t="s">
        <v>2</v>
      </c>
      <c r="C89" s="11" t="s">
        <v>120</v>
      </c>
      <c r="D89" s="8"/>
      <c r="E89" s="8">
        <v>39.254399999999997</v>
      </c>
      <c r="F89" s="8">
        <v>39.254399999999997</v>
      </c>
      <c r="G89" s="8">
        <v>39.254399999999997</v>
      </c>
      <c r="H89" s="8">
        <v>5.3945999999999996</v>
      </c>
      <c r="I89" s="8">
        <v>5.3945999999999996</v>
      </c>
      <c r="J89" s="8">
        <v>5.3945999999999996</v>
      </c>
      <c r="K89" s="8"/>
      <c r="L89" s="8"/>
      <c r="M89" s="8"/>
      <c r="N89" s="8"/>
      <c r="O89" s="8"/>
      <c r="P89" s="8"/>
      <c r="Q89" s="8"/>
      <c r="R89" s="8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1:46" x14ac:dyDescent="0.25">
      <c r="B90" s="7" t="s">
        <v>21</v>
      </c>
      <c r="C90" s="11" t="s">
        <v>121</v>
      </c>
      <c r="D90" s="8"/>
      <c r="E90" s="8">
        <v>35.287199999999999</v>
      </c>
      <c r="F90" s="8">
        <v>35.287199999999999</v>
      </c>
      <c r="G90" s="8">
        <v>35.287199999999999</v>
      </c>
      <c r="H90" s="8">
        <v>3.5963999999999996</v>
      </c>
      <c r="I90" s="8">
        <v>3.5963999999999996</v>
      </c>
      <c r="J90" s="8">
        <v>3.5963999999999996</v>
      </c>
      <c r="K90" s="8"/>
      <c r="L90" s="8"/>
      <c r="M90" s="8"/>
      <c r="N90" s="8"/>
      <c r="O90" s="8"/>
      <c r="P90" s="8"/>
      <c r="Q90" s="8"/>
      <c r="R90" s="8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1:46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15.9</v>
      </c>
      <c r="G91" s="8">
        <v>15.9</v>
      </c>
      <c r="H91" s="8">
        <v>333</v>
      </c>
      <c r="I91" s="8">
        <v>333</v>
      </c>
      <c r="J91" s="8">
        <v>333</v>
      </c>
      <c r="K91" s="8"/>
      <c r="L91" s="8"/>
      <c r="M91" s="8"/>
      <c r="N91" s="8"/>
      <c r="O91" s="8"/>
      <c r="P91" s="8"/>
      <c r="Q91" s="8"/>
      <c r="R91" s="8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1:46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709.68214684005818</v>
      </c>
      <c r="G92" s="6">
        <v>649.62963728777459</v>
      </c>
      <c r="H92" s="6">
        <v>883.90853102724179</v>
      </c>
      <c r="I92" s="6">
        <v>746.40782107130849</v>
      </c>
      <c r="J92" s="6">
        <v>680.26874133935075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1:46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65.084569592815328</v>
      </c>
      <c r="G93" s="6">
        <v>59.577186104894956</v>
      </c>
      <c r="H93" s="6">
        <v>589.86221623439565</v>
      </c>
      <c r="I93" s="6">
        <v>498.10331736490394</v>
      </c>
      <c r="J93" s="6">
        <v>453.96646068692081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1:46" x14ac:dyDescent="0.25">
      <c r="B94" s="5" t="s">
        <v>13</v>
      </c>
      <c r="C94" s="6" t="s">
        <v>5</v>
      </c>
      <c r="E94" s="6">
        <v>148.18088246817672</v>
      </c>
      <c r="F94" s="6">
        <v>126.26406501006173</v>
      </c>
      <c r="G94" s="6">
        <v>115.57974104349621</v>
      </c>
      <c r="H94" s="6">
        <v>616.40601596494344</v>
      </c>
      <c r="I94" s="6">
        <v>520.51796664632457</v>
      </c>
      <c r="J94" s="6">
        <v>474.39495141783226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1:46" x14ac:dyDescent="0.25">
      <c r="B95" s="5" t="s">
        <v>18</v>
      </c>
      <c r="C95" s="6" t="s">
        <v>6</v>
      </c>
      <c r="E95" s="6">
        <v>84.969212175981298</v>
      </c>
      <c r="F95" s="6">
        <v>72.401769724551954</v>
      </c>
      <c r="G95" s="6">
        <v>66.275212945090246</v>
      </c>
      <c r="H95" s="6">
        <v>884.79332435159347</v>
      </c>
      <c r="I95" s="6">
        <v>747.15497604735594</v>
      </c>
      <c r="J95" s="6">
        <v>680.94969103038113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1:46" x14ac:dyDescent="0.25">
      <c r="B96" s="5" t="s">
        <v>18</v>
      </c>
      <c r="C96" s="6" t="s">
        <v>42</v>
      </c>
      <c r="E96" s="6">
        <v>8.4969212175981301E-2</v>
      </c>
      <c r="F96" s="6">
        <v>7.2401769724551951E-2</v>
      </c>
      <c r="G96" s="6">
        <v>6.6275212945090242E-2</v>
      </c>
      <c r="H96" s="6">
        <v>0.88479332435159352</v>
      </c>
      <c r="I96" s="6">
        <v>0.74715497604735592</v>
      </c>
      <c r="J96" s="6">
        <v>0.68094969103038117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1:46" x14ac:dyDescent="0.25">
      <c r="B97" s="5" t="s">
        <v>27</v>
      </c>
      <c r="C97" s="6" t="s">
        <v>10</v>
      </c>
      <c r="E97" s="6">
        <v>1141.6038501903965</v>
      </c>
      <c r="F97" s="6">
        <v>972.75397713421773</v>
      </c>
      <c r="G97" s="6">
        <v>890.44062352376</v>
      </c>
      <c r="H97" s="6">
        <v>8839.0853102724177</v>
      </c>
      <c r="I97" s="6">
        <v>7464.0782107130854</v>
      </c>
      <c r="J97" s="6">
        <v>6802.687413393508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1:46" x14ac:dyDescent="0.25"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1:46" x14ac:dyDescent="0.25">
      <c r="A99" s="1"/>
      <c r="B99" s="5" t="s">
        <v>15</v>
      </c>
      <c r="C99" s="6" t="s">
        <v>5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1:46" x14ac:dyDescent="0.25">
      <c r="B100" s="5" t="s">
        <v>17</v>
      </c>
      <c r="C100" s="6" t="s">
        <v>16</v>
      </c>
      <c r="R100" s="8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1:46" x14ac:dyDescent="0.25">
      <c r="B101" s="5" t="s">
        <v>22</v>
      </c>
      <c r="C101" s="6" t="s">
        <v>6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1:46" x14ac:dyDescent="0.25">
      <c r="A102" s="1"/>
      <c r="B102" s="5" t="s">
        <v>25</v>
      </c>
      <c r="C102" s="6" t="s">
        <v>24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1:46" x14ac:dyDescent="0.25">
      <c r="B103" s="5" t="s">
        <v>12</v>
      </c>
      <c r="C103" s="6" t="s">
        <v>5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1:46" x14ac:dyDescent="0.25">
      <c r="B104" s="5" t="s">
        <v>13</v>
      </c>
      <c r="C104" s="6" t="s">
        <v>5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1:46" x14ac:dyDescent="0.25">
      <c r="B105" s="5" t="s">
        <v>18</v>
      </c>
      <c r="C105" s="6" t="s">
        <v>6</v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1:46" x14ac:dyDescent="0.25">
      <c r="B106" s="5" t="s">
        <v>18</v>
      </c>
      <c r="C106" s="6" t="s">
        <v>42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1:46" x14ac:dyDescent="0.25">
      <c r="B107" s="5" t="s">
        <v>27</v>
      </c>
      <c r="C107" s="6" t="s">
        <v>10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1:46" x14ac:dyDescent="0.25"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10" spans="1:46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307.76124015130466</v>
      </c>
      <c r="G110" s="6">
        <v>297.07691618473916</v>
      </c>
      <c r="H110" s="6">
        <v>797.90319110618634</v>
      </c>
      <c r="I110" s="6">
        <v>702.01514178756747</v>
      </c>
      <c r="J110" s="6">
        <v>655.89212655907522</v>
      </c>
    </row>
    <row r="111" spans="1:46" x14ac:dyDescent="0.25">
      <c r="B111" s="5" t="s">
        <v>50</v>
      </c>
      <c r="C111" s="6" t="s">
        <v>42</v>
      </c>
      <c r="E111" s="6">
        <v>0.1612850016496655</v>
      </c>
      <c r="F111" s="6">
        <v>0.14871755919823618</v>
      </c>
      <c r="G111" s="6">
        <v>0.14259100241877445</v>
      </c>
      <c r="H111" s="6">
        <v>0.96110911382527775</v>
      </c>
      <c r="I111" s="6">
        <v>0.82347076552104015</v>
      </c>
      <c r="J111" s="6">
        <v>0.75726548050406539</v>
      </c>
    </row>
    <row r="112" spans="1:46" x14ac:dyDescent="0.25">
      <c r="B112" s="5" t="s">
        <v>50</v>
      </c>
      <c r="C112" s="6" t="s">
        <v>6</v>
      </c>
      <c r="E112" s="6">
        <v>161.2850016496655</v>
      </c>
      <c r="F112" s="6">
        <v>148.71755919823619</v>
      </c>
      <c r="G112" s="6">
        <v>142.59100241877445</v>
      </c>
      <c r="H112" s="6">
        <v>961.10911382527775</v>
      </c>
      <c r="I112" s="6">
        <v>823.47076552104011</v>
      </c>
      <c r="J112" s="6">
        <v>757.26548050406541</v>
      </c>
    </row>
    <row r="113" spans="1:18" x14ac:dyDescent="0.25">
      <c r="B113" s="5" t="s">
        <v>9</v>
      </c>
      <c r="C113" s="6" t="s">
        <v>10</v>
      </c>
    </row>
    <row r="115" spans="1:18" x14ac:dyDescent="0.25">
      <c r="B115" s="5" t="s">
        <v>67</v>
      </c>
      <c r="C115" s="6" t="s">
        <v>5</v>
      </c>
      <c r="E115" s="6">
        <v>7429.6780576094197</v>
      </c>
      <c r="F115" s="6">
        <v>7407.7612401513043</v>
      </c>
      <c r="G115" s="6">
        <v>7397.0769161847393</v>
      </c>
      <c r="H115" s="6">
        <v>7897.9031911061866</v>
      </c>
      <c r="I115" s="6">
        <v>7802.0151417875677</v>
      </c>
      <c r="J115" s="6">
        <v>7755.8921265590752</v>
      </c>
    </row>
    <row r="116" spans="1:18" x14ac:dyDescent="0.25">
      <c r="C116" s="6" t="s">
        <v>5</v>
      </c>
      <c r="E116" s="6">
        <v>329.67805760941974</v>
      </c>
      <c r="F116" s="6">
        <v>307.76124015130426</v>
      </c>
      <c r="G116" s="6">
        <v>297.07691618473928</v>
      </c>
      <c r="H116" s="6">
        <v>797.90319110618657</v>
      </c>
      <c r="I116" s="6">
        <v>702.0151417875677</v>
      </c>
      <c r="J116" s="6">
        <v>655.89212655907522</v>
      </c>
    </row>
    <row r="117" spans="1:18" x14ac:dyDescent="0.25">
      <c r="C117" s="6" t="s">
        <v>33</v>
      </c>
      <c r="E117" s="6">
        <v>4.4373128290769746</v>
      </c>
      <c r="F117" s="6">
        <v>4.1545782885548048</v>
      </c>
      <c r="G117" s="6">
        <v>4.0161393419438101</v>
      </c>
      <c r="H117" s="6">
        <v>10.102721846536481</v>
      </c>
      <c r="I117" s="6">
        <v>8.9978695122953152</v>
      </c>
      <c r="J117" s="6">
        <v>8.4566948051411828</v>
      </c>
    </row>
    <row r="119" spans="1:18" x14ac:dyDescent="0.25">
      <c r="B119" s="5" t="s">
        <v>90</v>
      </c>
      <c r="C119" s="6" t="s">
        <v>91</v>
      </c>
      <c r="E119" s="6">
        <v>0.6593561152188393</v>
      </c>
      <c r="F119" s="6">
        <v>0.61552248030260936</v>
      </c>
      <c r="G119" s="6">
        <v>0.59415383236947827</v>
      </c>
      <c r="H119" s="6">
        <v>1.5958063822123727</v>
      </c>
      <c r="I119" s="6">
        <v>1.404030283575135</v>
      </c>
      <c r="J119" s="6">
        <v>1.3117842531181505</v>
      </c>
    </row>
    <row r="120" spans="1:18" x14ac:dyDescent="0.25">
      <c r="C120" s="6" t="s">
        <v>92</v>
      </c>
      <c r="E120" s="6">
        <v>0.322570003299331</v>
      </c>
      <c r="F120" s="6">
        <v>0.29743511839647235</v>
      </c>
      <c r="G120" s="6">
        <v>0.28518200483754891</v>
      </c>
      <c r="H120" s="6">
        <v>1.9222182276505555</v>
      </c>
      <c r="I120" s="6">
        <v>1.6469415310420803</v>
      </c>
      <c r="J120" s="6">
        <v>1.5145309610081308</v>
      </c>
    </row>
    <row r="121" spans="1:18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/>
      <c r="L121" s="1"/>
      <c r="M121" s="1"/>
      <c r="N121" s="1"/>
      <c r="O121" s="1"/>
      <c r="P121" s="1"/>
      <c r="Q121" s="1"/>
      <c r="R121" s="1"/>
    </row>
    <row r="122" spans="1:18" x14ac:dyDescent="0.25">
      <c r="B122" s="29" t="s">
        <v>94</v>
      </c>
      <c r="C122" s="6" t="s">
        <v>5</v>
      </c>
      <c r="D122" s="1"/>
      <c r="E122" s="1">
        <v>148.18088246817672</v>
      </c>
      <c r="F122" s="1">
        <v>126.26406501006173</v>
      </c>
      <c r="G122" s="1">
        <v>115.57974104349621</v>
      </c>
      <c r="H122" s="1">
        <v>616.40601596494344</v>
      </c>
      <c r="I122" s="1">
        <v>520.51796664632457</v>
      </c>
      <c r="J122" s="1">
        <v>474.39495141783226</v>
      </c>
      <c r="K122" s="1"/>
      <c r="L122" s="1"/>
      <c r="M122" s="1"/>
      <c r="N122" s="1"/>
      <c r="O122" s="1"/>
      <c r="P122" s="1"/>
      <c r="Q122" s="1"/>
      <c r="R122" s="1"/>
    </row>
    <row r="123" spans="1:18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/>
      <c r="L123" s="1"/>
      <c r="M123" s="1"/>
      <c r="N123" s="1"/>
      <c r="O123" s="1"/>
      <c r="P123" s="1"/>
      <c r="Q123" s="1"/>
      <c r="R123" s="1"/>
    </row>
    <row r="124" spans="1:18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>
        <v>125</v>
      </c>
      <c r="H124" s="1">
        <v>125</v>
      </c>
      <c r="I124" s="1">
        <v>125</v>
      </c>
      <c r="J124" s="1">
        <v>125</v>
      </c>
      <c r="K124" s="1"/>
      <c r="L124" s="1"/>
      <c r="M124" s="1"/>
      <c r="N124" s="1"/>
      <c r="O124" s="1"/>
      <c r="P124" s="1"/>
      <c r="Q124" s="1"/>
      <c r="R124" s="1"/>
    </row>
    <row r="125" spans="1:18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G125" s="6">
        <v>56.497175141242934</v>
      </c>
      <c r="H125" s="6">
        <v>56.497175141242934</v>
      </c>
      <c r="I125" s="6">
        <v>56.497175141242934</v>
      </c>
      <c r="J125" s="6">
        <v>56.497175141242934</v>
      </c>
    </row>
    <row r="127" spans="1:18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/>
      <c r="L127" s="1"/>
      <c r="M127" s="1"/>
      <c r="N127" s="1"/>
      <c r="O127" s="1"/>
      <c r="P127" s="1"/>
      <c r="Q127" s="1"/>
      <c r="R127" s="1"/>
    </row>
    <row r="128" spans="1:18" x14ac:dyDescent="0.25">
      <c r="B128" s="29" t="s">
        <v>94</v>
      </c>
      <c r="C128" s="6" t="s">
        <v>6</v>
      </c>
      <c r="D128" s="1"/>
      <c r="E128" s="1">
        <v>84.969212175981298</v>
      </c>
      <c r="F128" s="1">
        <v>72.401769724551954</v>
      </c>
      <c r="G128" s="1">
        <v>66.275212945090246</v>
      </c>
      <c r="H128" s="1">
        <v>884.79332435159347</v>
      </c>
      <c r="I128" s="1">
        <v>747.15497604735594</v>
      </c>
      <c r="J128" s="1">
        <v>680.94969103038113</v>
      </c>
      <c r="K128" s="1"/>
      <c r="L128" s="1"/>
      <c r="M128" s="1"/>
      <c r="N128" s="1"/>
      <c r="O128" s="1"/>
      <c r="P128" s="1"/>
      <c r="Q128" s="1"/>
      <c r="R128" s="1"/>
    </row>
    <row r="129" spans="2:18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/>
      <c r="L129" s="1"/>
      <c r="M129" s="1"/>
      <c r="N129" s="1"/>
      <c r="O129" s="1"/>
      <c r="P129" s="1"/>
      <c r="Q129" s="1"/>
      <c r="R129" s="1"/>
    </row>
    <row r="130" spans="2:18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>
        <v>50</v>
      </c>
      <c r="H130" s="1">
        <v>50</v>
      </c>
      <c r="I130" s="1">
        <v>50</v>
      </c>
      <c r="J130" s="1">
        <v>50</v>
      </c>
      <c r="K130" s="1"/>
      <c r="L130" s="1"/>
      <c r="M130" s="1"/>
      <c r="N130" s="1"/>
      <c r="O130" s="1"/>
      <c r="P130" s="1"/>
      <c r="Q130" s="1"/>
      <c r="R130" s="1"/>
    </row>
    <row r="131" spans="2:18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G131" s="6">
        <v>26.315789473684212</v>
      </c>
      <c r="H131" s="6">
        <v>26.315789473684212</v>
      </c>
      <c r="I131" s="6">
        <v>26.315789473684212</v>
      </c>
      <c r="J131" s="6">
        <v>26.315789473684212</v>
      </c>
    </row>
  </sheetData>
  <hyperlinks>
    <hyperlink ref="D14" r:id="rId1"/>
    <hyperlink ref="D31" r:id="rId2"/>
  </hyperlinks>
  <pageMargins left="0.7" right="0.7" top="0.75" bottom="0.75" header="0.3" footer="0.3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1"/>
  <sheetViews>
    <sheetView zoomScale="80" zoomScaleNormal="80" workbookViewId="0">
      <selection activeCell="P33" sqref="P33"/>
    </sheetView>
  </sheetViews>
  <sheetFormatPr defaultRowHeight="15" x14ac:dyDescent="0.25"/>
  <sheetData>
    <row r="1" spans="1:39" x14ac:dyDescent="0.25">
      <c r="A1" t="s">
        <v>188</v>
      </c>
      <c r="B1">
        <v>0</v>
      </c>
      <c r="C1" s="28">
        <v>0</v>
      </c>
      <c r="D1" s="28" t="s">
        <v>4</v>
      </c>
      <c r="E1" s="28" t="s">
        <v>153</v>
      </c>
      <c r="F1" s="28" t="s">
        <v>154</v>
      </c>
      <c r="G1" s="28"/>
      <c r="H1" s="28" t="s">
        <v>155</v>
      </c>
      <c r="I1" s="28" t="s">
        <v>156</v>
      </c>
      <c r="J1" s="28" t="s">
        <v>157</v>
      </c>
      <c r="K1" s="28"/>
      <c r="L1" s="28" t="s">
        <v>158</v>
      </c>
      <c r="M1" s="28" t="s">
        <v>160</v>
      </c>
      <c r="N1" s="28" t="s">
        <v>159</v>
      </c>
    </row>
    <row r="2" spans="1:39" x14ac:dyDescent="0.25">
      <c r="A2">
        <v>100</v>
      </c>
      <c r="B2" t="s">
        <v>90</v>
      </c>
      <c r="C2" s="28" t="s">
        <v>91</v>
      </c>
      <c r="D2" s="28">
        <v>0</v>
      </c>
      <c r="E2" s="28">
        <v>2.1067174238754522</v>
      </c>
      <c r="F2" s="28">
        <v>3.0238908706350061</v>
      </c>
      <c r="G2" s="28"/>
      <c r="H2" s="28">
        <v>4.0364403786552465</v>
      </c>
      <c r="I2" s="28">
        <v>2.9924262150863012</v>
      </c>
      <c r="J2" s="28">
        <v>3.402500868580991</v>
      </c>
      <c r="K2" s="28"/>
      <c r="L2" s="28">
        <v>3.5327710351469297</v>
      </c>
      <c r="M2" s="28">
        <v>3.5993221954203407</v>
      </c>
      <c r="N2" s="28">
        <v>4.3528933904915164</v>
      </c>
      <c r="O2" s="28"/>
      <c r="P2" s="28"/>
      <c r="Q2" s="28"/>
      <c r="R2" s="28"/>
    </row>
    <row r="3" spans="1:39" x14ac:dyDescent="0.25">
      <c r="A3">
        <v>150</v>
      </c>
      <c r="B3" t="s">
        <v>90</v>
      </c>
      <c r="C3" s="28" t="s">
        <v>91</v>
      </c>
      <c r="D3" s="28">
        <v>0</v>
      </c>
      <c r="E3" s="28">
        <v>1.5022959722643174</v>
      </c>
      <c r="F3" s="28">
        <v>2.4287329332456769</v>
      </c>
      <c r="G3" s="28"/>
      <c r="H3" s="28">
        <v>2.7461467357658904</v>
      </c>
      <c r="I3" s="28">
        <v>2.0362929853056655</v>
      </c>
      <c r="J3" s="28">
        <v>2.4481486271642128</v>
      </c>
      <c r="K3" s="28"/>
      <c r="L3" s="28">
        <v>3.1005705368011651</v>
      </c>
      <c r="M3" s="28">
        <v>2.537885339689232</v>
      </c>
      <c r="N3" s="28">
        <v>3.1397373601234677</v>
      </c>
    </row>
    <row r="4" spans="1:39" x14ac:dyDescent="0.25">
      <c r="A4" s="28">
        <v>200</v>
      </c>
      <c r="B4" t="s">
        <v>90</v>
      </c>
      <c r="C4" s="28" t="s">
        <v>91</v>
      </c>
      <c r="D4" s="28">
        <v>0</v>
      </c>
      <c r="E4" s="28">
        <v>1.200372037401066</v>
      </c>
      <c r="F4" s="28">
        <v>2.1362315454119938</v>
      </c>
      <c r="G4" s="28"/>
      <c r="H4" s="28">
        <v>2.1010888369765701</v>
      </c>
      <c r="I4" s="28">
        <v>1.5582769457758996</v>
      </c>
      <c r="J4" s="28">
        <v>1.9719267264440186</v>
      </c>
      <c r="K4" s="28"/>
      <c r="L4" s="28">
        <v>2.9010232192194882</v>
      </c>
      <c r="M4" s="28">
        <v>2.0077297752052372</v>
      </c>
      <c r="N4" s="28">
        <v>2.5348096412184731</v>
      </c>
    </row>
    <row r="5" spans="1:39" x14ac:dyDescent="0.25">
      <c r="A5" s="28">
        <v>250</v>
      </c>
      <c r="B5" t="s">
        <v>90</v>
      </c>
      <c r="C5" s="28" t="s">
        <v>91</v>
      </c>
      <c r="D5" s="28">
        <v>0</v>
      </c>
      <c r="E5" s="28">
        <v>1.0194484572160223</v>
      </c>
      <c r="F5" s="28">
        <v>1.9648935317851561</v>
      </c>
      <c r="G5" s="28"/>
      <c r="H5" s="28">
        <v>1.7141254653252522</v>
      </c>
      <c r="I5" s="28">
        <v>1.2715078814203167</v>
      </c>
      <c r="J5" s="28">
        <v>1.686965092758679</v>
      </c>
      <c r="K5" s="28"/>
      <c r="L5" s="28">
        <v>2.7951341597801429</v>
      </c>
      <c r="M5" s="28">
        <v>1.6900904014522602</v>
      </c>
      <c r="N5" s="28">
        <v>2.1731916559096178</v>
      </c>
    </row>
    <row r="6" spans="1:39" x14ac:dyDescent="0.25">
      <c r="A6" s="28">
        <v>300</v>
      </c>
      <c r="B6" t="s">
        <v>90</v>
      </c>
      <c r="C6" s="28" t="s">
        <v>91</v>
      </c>
      <c r="D6" s="28">
        <v>0</v>
      </c>
      <c r="E6" s="28">
        <v>0.89902618650293831</v>
      </c>
      <c r="F6" s="28">
        <v>1.854223967159722</v>
      </c>
      <c r="G6" s="28"/>
      <c r="H6" s="28">
        <v>1.4562095493147891</v>
      </c>
      <c r="I6" s="28">
        <v>1.0803623874831279</v>
      </c>
      <c r="J6" s="28">
        <v>1.4976404647872341</v>
      </c>
      <c r="K6" s="28"/>
      <c r="L6" s="28">
        <v>2.7366020772338762</v>
      </c>
      <c r="M6" s="28">
        <v>1.4787122183275547</v>
      </c>
      <c r="N6" s="28">
        <v>1.9332441647842358</v>
      </c>
    </row>
    <row r="7" spans="1:39" x14ac:dyDescent="0.25">
      <c r="A7" s="28">
        <v>350</v>
      </c>
      <c r="B7" t="s">
        <v>90</v>
      </c>
      <c r="C7" s="28" t="s">
        <v>91</v>
      </c>
      <c r="D7" s="28">
        <v>0</v>
      </c>
      <c r="E7" s="28">
        <v>0.81317707066226763</v>
      </c>
      <c r="F7" s="28">
        <v>1.7782989558225579</v>
      </c>
      <c r="G7" s="28"/>
      <c r="H7" s="28">
        <v>1.2720352018703778</v>
      </c>
      <c r="I7" s="28">
        <v>0.94385900501546172</v>
      </c>
      <c r="J7" s="28">
        <v>1.3629715290716402</v>
      </c>
      <c r="K7" s="28"/>
      <c r="L7" s="28">
        <v>2.7056116036787605</v>
      </c>
      <c r="M7" s="28">
        <v>1.328057397666542</v>
      </c>
      <c r="N7" s="28">
        <v>1.7628363166065342</v>
      </c>
    </row>
    <row r="8" spans="1:39" x14ac:dyDescent="0.25">
      <c r="A8" s="28">
        <v>400</v>
      </c>
      <c r="B8" t="s">
        <v>90</v>
      </c>
      <c r="C8" s="28" t="s">
        <v>91</v>
      </c>
      <c r="D8" s="28">
        <v>0</v>
      </c>
      <c r="E8" s="28">
        <v>0.74893703913775367</v>
      </c>
      <c r="F8" s="28">
        <v>1.7241588308803</v>
      </c>
      <c r="G8" s="28"/>
      <c r="H8" s="28">
        <v>1.1339494800789423</v>
      </c>
      <c r="I8" s="28">
        <v>0.84150700474687223</v>
      </c>
      <c r="J8" s="28">
        <v>1.2624677039251884</v>
      </c>
      <c r="K8" s="28"/>
      <c r="L8" s="28">
        <v>2.6922815190948253</v>
      </c>
      <c r="M8" s="28">
        <v>1.215357051129649</v>
      </c>
      <c r="N8" s="28">
        <v>1.6359029108908292</v>
      </c>
    </row>
    <row r="9" spans="1:39" x14ac:dyDescent="0.25">
      <c r="A9" s="28">
        <v>450</v>
      </c>
      <c r="B9" t="s">
        <v>90</v>
      </c>
      <c r="C9" s="28" t="s">
        <v>91</v>
      </c>
      <c r="D9" s="28">
        <v>0</v>
      </c>
      <c r="E9" s="28">
        <v>0.69910383656264963</v>
      </c>
      <c r="F9" s="28">
        <v>1.6846058915987157</v>
      </c>
      <c r="G9" s="28"/>
      <c r="H9" s="28">
        <v>1.0265896384356157</v>
      </c>
      <c r="I9" s="28">
        <v>0.76192264837584367</v>
      </c>
      <c r="J9" s="28">
        <v>1.1847454007607157</v>
      </c>
      <c r="K9" s="28"/>
      <c r="L9" s="28">
        <v>2.6911476607931974</v>
      </c>
      <c r="M9" s="28">
        <v>1.1279618195030283</v>
      </c>
      <c r="N9" s="28">
        <v>1.5379634855568873</v>
      </c>
    </row>
    <row r="10" spans="1:39" x14ac:dyDescent="0.25">
      <c r="A10" s="28">
        <v>500</v>
      </c>
      <c r="B10" t="s">
        <v>90</v>
      </c>
      <c r="C10" s="28" t="s">
        <v>91</v>
      </c>
      <c r="D10" s="28">
        <v>0</v>
      </c>
      <c r="E10" s="28">
        <v>0.6593561152188393</v>
      </c>
      <c r="F10" s="28">
        <v>1.6553235023754795</v>
      </c>
      <c r="G10" s="28"/>
      <c r="H10" s="28">
        <v>0.94073803014235224</v>
      </c>
      <c r="I10" s="28">
        <v>0.69827569308599824</v>
      </c>
      <c r="J10" s="28">
        <v>1.1229745286453361</v>
      </c>
      <c r="K10" s="28"/>
      <c r="L10" s="28">
        <v>2.6989562521888764</v>
      </c>
      <c r="M10" s="28">
        <v>1.0582821084235297</v>
      </c>
      <c r="N10" s="28">
        <v>1.460329952113832</v>
      </c>
    </row>
    <row r="12" spans="1:39" x14ac:dyDescent="0.2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</row>
    <row r="13" spans="1:39" x14ac:dyDescent="0.25">
      <c r="A13" s="28">
        <v>100</v>
      </c>
      <c r="B13" s="28">
        <v>0</v>
      </c>
      <c r="C13" s="28" t="s">
        <v>92</v>
      </c>
      <c r="D13" s="28">
        <v>0</v>
      </c>
      <c r="E13" s="28">
        <v>0.93044938019724688</v>
      </c>
      <c r="F13" s="28">
        <v>2.4984484964917373</v>
      </c>
      <c r="G13" s="28"/>
      <c r="H13" s="28">
        <v>2.9800128454357364</v>
      </c>
      <c r="I13" s="28">
        <v>1.0424943114433582</v>
      </c>
      <c r="J13" s="28">
        <v>1.725450378284888</v>
      </c>
      <c r="K13" s="28"/>
      <c r="L13" s="28">
        <v>1.7140947382654366</v>
      </c>
      <c r="M13" s="28">
        <v>2.7761085437795781</v>
      </c>
      <c r="N13" s="28">
        <v>1.9778779132622584</v>
      </c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28">
        <v>150</v>
      </c>
      <c r="B14" s="28">
        <v>0</v>
      </c>
      <c r="C14" s="28" t="s">
        <v>92</v>
      </c>
      <c r="D14" s="28">
        <v>0</v>
      </c>
      <c r="E14" s="28">
        <v>0.67638976449586574</v>
      </c>
      <c r="F14" s="28">
        <v>2.2581763781078972</v>
      </c>
      <c r="G14" s="28"/>
      <c r="H14" s="28">
        <v>2.0238139003429789</v>
      </c>
      <c r="I14" s="28">
        <v>0.72281811823403375</v>
      </c>
      <c r="J14" s="28">
        <v>1.4084074982811485</v>
      </c>
      <c r="K14" s="28"/>
      <c r="L14" s="28">
        <v>1.565117405308778</v>
      </c>
      <c r="M14" s="28">
        <v>2.049309186232803</v>
      </c>
      <c r="N14" s="28">
        <v>1.5994613776291833</v>
      </c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28">
        <v>200</v>
      </c>
      <c r="B15" s="28">
        <v>0</v>
      </c>
      <c r="C15" s="28" t="s">
        <v>92</v>
      </c>
      <c r="D15" s="28">
        <v>0</v>
      </c>
      <c r="E15" s="28">
        <v>0.54952440701165917</v>
      </c>
      <c r="F15" s="28">
        <v>2.1453287124963332</v>
      </c>
      <c r="G15" s="28"/>
      <c r="H15" s="28">
        <v>1.5457742697897539</v>
      </c>
      <c r="I15" s="28">
        <v>0.56301405716697128</v>
      </c>
      <c r="J15" s="28">
        <v>1.2512557520422378</v>
      </c>
      <c r="K15" s="28"/>
      <c r="L15" s="28">
        <v>1.5000087333987984</v>
      </c>
      <c r="M15" s="28">
        <v>1.6867174453276841</v>
      </c>
      <c r="N15" s="28">
        <v>1.4122022786461463</v>
      </c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28">
        <v>250</v>
      </c>
      <c r="B16" s="28">
        <v>0</v>
      </c>
      <c r="C16" s="28" t="s">
        <v>92</v>
      </c>
      <c r="D16" s="28">
        <v>0</v>
      </c>
      <c r="E16" s="28">
        <v>0.47353752576638175</v>
      </c>
      <c r="F16" s="28">
        <v>2.0835954515122261</v>
      </c>
      <c r="G16" s="28"/>
      <c r="H16" s="28">
        <v>1.2589985194968634</v>
      </c>
      <c r="I16" s="28">
        <v>0.46715891563021289</v>
      </c>
      <c r="J16" s="28">
        <v>1.1580721302512029</v>
      </c>
      <c r="K16" s="28"/>
      <c r="L16" s="28">
        <v>1.4687858178816182</v>
      </c>
      <c r="M16" s="28">
        <v>1.469814025096698</v>
      </c>
      <c r="N16" s="28">
        <v>1.3014278972494051</v>
      </c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28">
        <v>300</v>
      </c>
      <c r="B17" s="28">
        <v>0</v>
      </c>
      <c r="C17" s="28" t="s">
        <v>92</v>
      </c>
      <c r="D17" s="28">
        <v>0</v>
      </c>
      <c r="E17" s="28">
        <v>0.42299053182307644</v>
      </c>
      <c r="F17" s="28">
        <v>2.0475439314513895</v>
      </c>
      <c r="G17" s="28"/>
      <c r="H17" s="28">
        <v>1.0678548385921176</v>
      </c>
      <c r="I17" s="28">
        <v>0.403278289601322</v>
      </c>
      <c r="J17" s="28">
        <v>1.0968824350809487</v>
      </c>
      <c r="K17" s="28"/>
      <c r="L17" s="28">
        <v>1.4548048943265888</v>
      </c>
      <c r="M17" s="28">
        <v>1.325759208163682</v>
      </c>
      <c r="N17" s="28">
        <v>1.2289143321876259</v>
      </c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28">
        <v>350</v>
      </c>
      <c r="B18" s="28">
        <v>0</v>
      </c>
      <c r="C18" s="28" t="s">
        <v>92</v>
      </c>
      <c r="D18" s="28">
        <v>0</v>
      </c>
      <c r="E18" s="28">
        <v>0.38698117715632685</v>
      </c>
      <c r="F18" s="28">
        <v>2.0262780289678157</v>
      </c>
      <c r="G18" s="28"/>
      <c r="H18" s="28">
        <v>0.93135816575074593</v>
      </c>
      <c r="I18" s="28">
        <v>0.3576688632269327</v>
      </c>
      <c r="J18" s="28">
        <v>1.0539835598256548</v>
      </c>
      <c r="K18" s="28"/>
      <c r="L18" s="28">
        <v>1.4509488092319198</v>
      </c>
      <c r="M18" s="28">
        <v>1.2233360144548169</v>
      </c>
      <c r="N18" s="28">
        <v>1.1782802083892234</v>
      </c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28">
        <v>400</v>
      </c>
      <c r="B19" s="28">
        <v>0</v>
      </c>
      <c r="C19" s="28" t="s">
        <v>92</v>
      </c>
      <c r="D19" s="28">
        <v>0</v>
      </c>
      <c r="E19" s="28">
        <v>0.36005834162026112</v>
      </c>
      <c r="F19" s="28">
        <v>2.0143529564983624</v>
      </c>
      <c r="G19" s="28"/>
      <c r="H19" s="28">
        <v>0.82901597073051381</v>
      </c>
      <c r="I19" s="28">
        <v>0.32347897871764014</v>
      </c>
      <c r="J19" s="28">
        <v>1.0225240588486486</v>
      </c>
      <c r="K19" s="28"/>
      <c r="L19" s="28">
        <v>1.4536739820742788</v>
      </c>
      <c r="M19" s="28">
        <v>1.1469359908844599</v>
      </c>
      <c r="N19" s="28">
        <v>1.1413351042225921</v>
      </c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28">
        <v>450</v>
      </c>
      <c r="B20" s="28">
        <v>0</v>
      </c>
      <c r="C20" s="28" t="s">
        <v>92</v>
      </c>
      <c r="D20" s="28">
        <v>0</v>
      </c>
      <c r="E20" s="28">
        <v>0.3391936286049505</v>
      </c>
      <c r="F20" s="28">
        <v>2.0087468668097155</v>
      </c>
      <c r="G20" s="28"/>
      <c r="H20" s="28">
        <v>0.74944351488344141</v>
      </c>
      <c r="I20" s="28">
        <v>0.29690215964629918</v>
      </c>
      <c r="J20" s="28">
        <v>0.99869767093483264</v>
      </c>
      <c r="K20" s="28"/>
      <c r="L20" s="28">
        <v>1.4610261526010737</v>
      </c>
      <c r="M20" s="28">
        <v>1.087887807924421</v>
      </c>
      <c r="N20" s="28">
        <v>1.1135290274041614</v>
      </c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28">
        <v>500</v>
      </c>
      <c r="B21" s="28">
        <v>0</v>
      </c>
      <c r="C21" s="28" t="s">
        <v>92</v>
      </c>
      <c r="D21" s="28">
        <v>0</v>
      </c>
      <c r="E21" s="28">
        <v>0.322570003299331</v>
      </c>
      <c r="F21" s="28">
        <v>2.007649500611953</v>
      </c>
      <c r="G21" s="28"/>
      <c r="H21" s="28">
        <v>0.68580995536050404</v>
      </c>
      <c r="I21" s="28">
        <v>0.27565452026734694</v>
      </c>
      <c r="J21" s="28">
        <v>0.98022072866530918</v>
      </c>
      <c r="K21" s="28"/>
      <c r="L21" s="28">
        <v>1.4718467732434655</v>
      </c>
      <c r="M21" s="28">
        <v>1.0409886982383962</v>
      </c>
      <c r="N21" s="28">
        <v>1.0921322055054383</v>
      </c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>
        <v>100</v>
      </c>
      <c r="B23" t="s">
        <v>68</v>
      </c>
      <c r="C23" s="28" t="s">
        <v>65</v>
      </c>
      <c r="D23" s="28">
        <v>0</v>
      </c>
      <c r="E23" s="28">
        <v>7083.8920597724255</v>
      </c>
      <c r="F23" s="28">
        <v>14728.274140937765</v>
      </c>
      <c r="G23" s="28"/>
      <c r="H23" s="28">
        <v>4313.9207198682652</v>
      </c>
      <c r="I23" s="28">
        <v>3234.209654574966</v>
      </c>
      <c r="J23" s="28">
        <v>6503.2752545050862</v>
      </c>
      <c r="K23" s="28"/>
      <c r="L23" s="28">
        <v>4025.232247659872</v>
      </c>
      <c r="M23" s="28">
        <v>5015.3883655449827</v>
      </c>
      <c r="N23" s="28">
        <v>3726.4491170942279</v>
      </c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28">
        <v>150</v>
      </c>
      <c r="B24" t="s">
        <v>68</v>
      </c>
      <c r="C24" s="28" t="s">
        <v>65</v>
      </c>
      <c r="D24" s="28">
        <v>0</v>
      </c>
      <c r="E24" s="28">
        <v>7097.7111885669474</v>
      </c>
      <c r="F24" s="28">
        <v>14848.065373970305</v>
      </c>
      <c r="G24" s="28"/>
      <c r="H24" s="28">
        <v>4318.5497960786024</v>
      </c>
      <c r="I24" s="28">
        <v>3236.8451879876588</v>
      </c>
      <c r="J24" s="28">
        <v>6526.2013674173422</v>
      </c>
      <c r="K24" s="28"/>
      <c r="L24" s="28">
        <v>4083.9553043127316</v>
      </c>
      <c r="M24" s="28">
        <v>5028.9558976178323</v>
      </c>
      <c r="N24" s="28">
        <v>3743.6097783206378</v>
      </c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28">
        <v>200</v>
      </c>
      <c r="B25" t="s">
        <v>68</v>
      </c>
      <c r="C25" s="28" t="s">
        <v>65</v>
      </c>
      <c r="D25" s="28">
        <v>0</v>
      </c>
      <c r="E25" s="28">
        <v>7111.584338959975</v>
      </c>
      <c r="F25" s="28">
        <v>14969.821210665246</v>
      </c>
      <c r="G25" s="28"/>
      <c r="H25" s="28">
        <v>4323.1888174717369</v>
      </c>
      <c r="I25" s="28">
        <v>3239.485020256644</v>
      </c>
      <c r="J25" s="28">
        <v>6549.2896958651427</v>
      </c>
      <c r="K25" s="28"/>
      <c r="L25" s="28">
        <v>4144.4171177497547</v>
      </c>
      <c r="M25" s="28">
        <v>5042.5970340570393</v>
      </c>
      <c r="N25" s="28">
        <v>3760.9292237975756</v>
      </c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28">
        <v>250</v>
      </c>
      <c r="B26" t="s">
        <v>68</v>
      </c>
      <c r="C26" s="28" t="s">
        <v>65</v>
      </c>
      <c r="D26" s="28">
        <v>0</v>
      </c>
      <c r="E26" s="28">
        <v>7125.5118283429074</v>
      </c>
      <c r="F26" s="28">
        <v>15093.590380535312</v>
      </c>
      <c r="G26" s="28"/>
      <c r="H26" s="28">
        <v>4327.8378161317223</v>
      </c>
      <c r="I26" s="28">
        <v>3242.1291619083918</v>
      </c>
      <c r="J26" s="28">
        <v>6572.5419676143501</v>
      </c>
      <c r="K26" s="28"/>
      <c r="L26" s="28">
        <v>4206.6960738725493</v>
      </c>
      <c r="M26" s="28">
        <v>5056.3123754513563</v>
      </c>
      <c r="N26" s="28">
        <v>3778.4096675676315</v>
      </c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28">
        <v>300</v>
      </c>
      <c r="B27" t="s">
        <v>68</v>
      </c>
      <c r="C27" s="28" t="s">
        <v>65</v>
      </c>
      <c r="D27" s="28">
        <v>0</v>
      </c>
      <c r="E27" s="28">
        <v>7139.4939765983736</v>
      </c>
      <c r="F27" s="28">
        <v>15219.423238093963</v>
      </c>
      <c r="G27" s="28"/>
      <c r="H27" s="28">
        <v>4332.4968242807709</v>
      </c>
      <c r="I27" s="28">
        <v>3244.777623503775</v>
      </c>
      <c r="J27" s="28">
        <v>6595.9599350549424</v>
      </c>
      <c r="K27" s="28"/>
      <c r="L27" s="28">
        <v>4270.8753421465599</v>
      </c>
      <c r="M27" s="28">
        <v>5070.1025289415065</v>
      </c>
      <c r="N27" s="28">
        <v>3796.0533650282578</v>
      </c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28">
        <v>350</v>
      </c>
      <c r="B28" t="s">
        <v>68</v>
      </c>
      <c r="C28" s="28" t="s">
        <v>65</v>
      </c>
      <c r="D28" s="28">
        <v>0</v>
      </c>
      <c r="E28" s="28">
        <v>7153.5311061247157</v>
      </c>
      <c r="F28" s="28">
        <v>15347.37183116169</v>
      </c>
      <c r="G28" s="28"/>
      <c r="H28" s="28">
        <v>4337.1658742799927</v>
      </c>
      <c r="I28" s="28">
        <v>3247.4304156381986</v>
      </c>
      <c r="J28" s="28">
        <v>6619.5453756412689</v>
      </c>
      <c r="K28" s="28"/>
      <c r="L28" s="28">
        <v>4337.043246155552</v>
      </c>
      <c r="M28" s="28">
        <v>5083.968108309783</v>
      </c>
      <c r="N28" s="28">
        <v>3813.8626139018434</v>
      </c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28">
        <v>400</v>
      </c>
      <c r="B29" t="s">
        <v>68</v>
      </c>
      <c r="C29" s="28" t="s">
        <v>65</v>
      </c>
      <c r="D29" s="28">
        <v>0</v>
      </c>
      <c r="E29" s="28">
        <v>7167.6235418607675</v>
      </c>
      <c r="F29" s="28">
        <v>15477.489972647068</v>
      </c>
      <c r="G29" s="28"/>
      <c r="H29" s="28">
        <v>4341.8449986301521</v>
      </c>
      <c r="I29" s="28">
        <v>3250.0875489417472</v>
      </c>
      <c r="J29" s="28">
        <v>6643.3000923417649</v>
      </c>
      <c r="K29" s="28"/>
      <c r="L29" s="28">
        <v>4405.2936691437399</v>
      </c>
      <c r="M29" s="28">
        <v>5097.9097340711132</v>
      </c>
      <c r="N29" s="28">
        <v>3831.8397552332453</v>
      </c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28">
        <v>450</v>
      </c>
      <c r="B30" t="s">
        <v>68</v>
      </c>
      <c r="C30" s="28" t="s">
        <v>65</v>
      </c>
      <c r="D30" s="28">
        <v>0</v>
      </c>
      <c r="E30" s="28">
        <v>7181.7716113109382</v>
      </c>
      <c r="F30" s="28">
        <v>15609.833316010378</v>
      </c>
      <c r="G30" s="28"/>
      <c r="H30" s="28">
        <v>4346.5342299724134</v>
      </c>
      <c r="I30" s="28">
        <v>3252.7490340793238</v>
      </c>
      <c r="J30" s="28">
        <v>6667.2259140984106</v>
      </c>
      <c r="K30" s="28"/>
      <c r="L30" s="28">
        <v>4475.7264984613175</v>
      </c>
      <c r="M30" s="28">
        <v>5111.9280335656222</v>
      </c>
      <c r="N30" s="28">
        <v>3849.9871744156426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28">
        <v>500</v>
      </c>
      <c r="B31" t="s">
        <v>68</v>
      </c>
      <c r="C31" s="28" t="s">
        <v>65</v>
      </c>
      <c r="D31" s="28">
        <v>0</v>
      </c>
      <c r="E31" s="28">
        <v>7195.9756445705734</v>
      </c>
      <c r="F31" s="28">
        <v>15744.459434632299</v>
      </c>
      <c r="G31" s="28"/>
      <c r="H31" s="28">
        <v>4351.2336010891095</v>
      </c>
      <c r="I31" s="28">
        <v>3255.4148817507971</v>
      </c>
      <c r="J31" s="28">
        <v>6691.3246962961284</v>
      </c>
      <c r="K31" s="28"/>
      <c r="L31" s="28">
        <v>4548.4481133381005</v>
      </c>
      <c r="M31" s="28">
        <v>5126.0236410527359</v>
      </c>
      <c r="N31" s="28">
        <v>3868.3073022457015</v>
      </c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28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>
        <v>100</v>
      </c>
      <c r="B33" t="s">
        <v>83</v>
      </c>
      <c r="C33" s="28" t="s">
        <v>84</v>
      </c>
      <c r="D33" s="28">
        <v>0</v>
      </c>
      <c r="E33" s="28">
        <v>122.0554601898789</v>
      </c>
      <c r="F33" s="28">
        <v>175.26646227715943</v>
      </c>
      <c r="G33" s="28"/>
      <c r="H33" s="28">
        <v>79.850672524761592</v>
      </c>
      <c r="I33" s="28">
        <v>59.865220706182626</v>
      </c>
      <c r="J33" s="28">
        <v>77.38897552861053</v>
      </c>
      <c r="K33" s="28"/>
      <c r="L33" s="28">
        <v>547.43158568174249</v>
      </c>
      <c r="M33" s="28">
        <v>59.683121549985287</v>
      </c>
      <c r="N33" s="28">
        <v>15.651086291795758</v>
      </c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28">
        <v>150</v>
      </c>
      <c r="B34" t="s">
        <v>83</v>
      </c>
      <c r="C34" s="28" t="s">
        <v>84</v>
      </c>
      <c r="D34" s="28">
        <v>0</v>
      </c>
      <c r="E34" s="28">
        <v>122.29356377900855</v>
      </c>
      <c r="F34" s="28">
        <v>176.69197795024664</v>
      </c>
      <c r="G34" s="28"/>
      <c r="H34" s="28">
        <v>79.936356725414939</v>
      </c>
      <c r="I34" s="28">
        <v>59.914004429651577</v>
      </c>
      <c r="J34" s="28">
        <v>77.661796272266372</v>
      </c>
      <c r="K34" s="28"/>
      <c r="L34" s="28">
        <v>555.41792138653148</v>
      </c>
      <c r="M34" s="28">
        <v>59.844575181652203</v>
      </c>
      <c r="N34" s="28">
        <v>15.723161068946677</v>
      </c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28">
        <v>200</v>
      </c>
      <c r="B35" t="s">
        <v>83</v>
      </c>
      <c r="C35" s="28" t="s">
        <v>84</v>
      </c>
      <c r="D35" s="28">
        <v>0</v>
      </c>
      <c r="E35" s="28">
        <v>122.53259816028036</v>
      </c>
      <c r="F35" s="28">
        <v>178.14087240691643</v>
      </c>
      <c r="G35" s="28"/>
      <c r="H35" s="28">
        <v>80.022225011401858</v>
      </c>
      <c r="I35" s="28">
        <v>59.962867724950485</v>
      </c>
      <c r="J35" s="28">
        <v>77.93654738079519</v>
      </c>
      <c r="K35" s="28"/>
      <c r="L35" s="28">
        <v>563.64072801396662</v>
      </c>
      <c r="M35" s="28">
        <v>60.006904705278785</v>
      </c>
      <c r="N35" s="28">
        <v>15.795902739949817</v>
      </c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28">
        <v>250</v>
      </c>
      <c r="B36" t="s">
        <v>83</v>
      </c>
      <c r="C36" s="28" t="s">
        <v>84</v>
      </c>
      <c r="D36" s="28">
        <v>0</v>
      </c>
      <c r="E36" s="28">
        <v>122.77256880234827</v>
      </c>
      <c r="F36" s="28">
        <v>179.61372552837025</v>
      </c>
      <c r="G36" s="28"/>
      <c r="H36" s="28">
        <v>80.108277976598188</v>
      </c>
      <c r="I36" s="28">
        <v>60.011810786924336</v>
      </c>
      <c r="J36" s="28">
        <v>78.213249414610772</v>
      </c>
      <c r="K36" s="28"/>
      <c r="L36" s="28">
        <v>572.11066604666667</v>
      </c>
      <c r="M36" s="28">
        <v>60.170117267871142</v>
      </c>
      <c r="N36" s="28">
        <v>15.869320603784054</v>
      </c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28">
        <v>300</v>
      </c>
      <c r="B37" t="s">
        <v>83</v>
      </c>
      <c r="C37" s="28" t="s">
        <v>84</v>
      </c>
      <c r="D37" s="28">
        <v>0</v>
      </c>
      <c r="E37" s="28">
        <v>123.01348121678997</v>
      </c>
      <c r="F37" s="28">
        <v>181.11113653331813</v>
      </c>
      <c r="G37" s="28"/>
      <c r="H37" s="28">
        <v>80.194516217437069</v>
      </c>
      <c r="I37" s="28">
        <v>60.060833811054884</v>
      </c>
      <c r="J37" s="28">
        <v>78.491923227153819</v>
      </c>
      <c r="K37" s="28"/>
      <c r="L37" s="28">
        <v>580.83904653193201</v>
      </c>
      <c r="M37" s="28">
        <v>60.334220094403925</v>
      </c>
      <c r="N37" s="28">
        <v>15.943424133118681</v>
      </c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28">
        <v>350</v>
      </c>
      <c r="B38" t="s">
        <v>83</v>
      </c>
      <c r="C38" s="28" t="s">
        <v>84</v>
      </c>
      <c r="D38" s="28">
        <v>0</v>
      </c>
      <c r="E38" s="28">
        <v>123.25534095852885</v>
      </c>
      <c r="F38" s="28">
        <v>182.63372479082412</v>
      </c>
      <c r="G38" s="28"/>
      <c r="H38" s="28">
        <v>80.280940332922683</v>
      </c>
      <c r="I38" s="28">
        <v>60.109936993463073</v>
      </c>
      <c r="J38" s="28">
        <v>78.772589970131108</v>
      </c>
      <c r="K38" s="28"/>
      <c r="L38" s="28">
        <v>589.83788147715507</v>
      </c>
      <c r="M38" s="28">
        <v>60.499220488886408</v>
      </c>
      <c r="N38" s="28">
        <v>16.018222978387744</v>
      </c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28">
        <v>400</v>
      </c>
      <c r="B39" t="s">
        <v>83</v>
      </c>
      <c r="C39" s="28" t="s">
        <v>84</v>
      </c>
      <c r="D39" s="28">
        <v>0</v>
      </c>
      <c r="E39" s="28">
        <v>123.49815362626103</v>
      </c>
      <c r="F39" s="28">
        <v>184.18213067450012</v>
      </c>
      <c r="G39" s="28"/>
      <c r="H39" s="28">
        <v>80.367550924644121</v>
      </c>
      <c r="I39" s="28">
        <v>60.159120530911743</v>
      </c>
      <c r="J39" s="28">
        <v>79.055271098867024</v>
      </c>
      <c r="K39" s="28"/>
      <c r="L39" s="28">
        <v>599.11993900354867</v>
      </c>
      <c r="M39" s="28">
        <v>60.665125835446254</v>
      </c>
      <c r="N39" s="28">
        <v>16.093726971979628</v>
      </c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28">
        <v>450</v>
      </c>
      <c r="B40" t="s">
        <v>83</v>
      </c>
      <c r="C40" s="28" t="s">
        <v>84</v>
      </c>
      <c r="D40" s="28">
        <v>0</v>
      </c>
      <c r="E40" s="28">
        <v>123.74192486288747</v>
      </c>
      <c r="F40" s="28">
        <v>185.75701646052349</v>
      </c>
      <c r="G40" s="28"/>
      <c r="H40" s="28">
        <v>80.454348596789387</v>
      </c>
      <c r="I40" s="28">
        <v>60.208384620808296</v>
      </c>
      <c r="J40" s="28">
        <v>79.339988377771078</v>
      </c>
      <c r="K40" s="28"/>
      <c r="L40" s="28">
        <v>608.69880379073925</v>
      </c>
      <c r="M40" s="28">
        <v>60.831943599430915</v>
      </c>
      <c r="N40" s="28">
        <v>16.1699461325457</v>
      </c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28">
        <v>500</v>
      </c>
      <c r="B41" t="s">
        <v>83</v>
      </c>
      <c r="C41" s="28" t="s">
        <v>84</v>
      </c>
      <c r="D41" s="28">
        <v>0</v>
      </c>
      <c r="E41" s="28">
        <v>123.98666035595097</v>
      </c>
      <c r="F41" s="28">
        <v>187.35906727212438</v>
      </c>
      <c r="G41" s="28"/>
      <c r="H41" s="28">
        <v>80.541333956159434</v>
      </c>
      <c r="I41" s="28">
        <v>60.257729461207255</v>
      </c>
      <c r="J41" s="28">
        <v>79.626763885923936</v>
      </c>
      <c r="K41" s="28"/>
      <c r="L41" s="28">
        <v>618.58894341398172</v>
      </c>
      <c r="M41" s="28">
        <v>60.999681328527572</v>
      </c>
      <c r="N41" s="28">
        <v>16.246890669431949</v>
      </c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28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t="s">
        <v>191</v>
      </c>
      <c r="B44" t="s">
        <v>83</v>
      </c>
      <c r="C44" t="s">
        <v>192</v>
      </c>
      <c r="E44">
        <v>4.8280004151801843E-3</v>
      </c>
      <c r="F44" s="28">
        <v>3.0231512487412359E-2</v>
      </c>
      <c r="G44" s="28"/>
      <c r="H44" s="28">
        <v>1.7266535784946058E-3</v>
      </c>
      <c r="I44" s="28">
        <v>9.8127188756157234E-4</v>
      </c>
      <c r="J44" s="28">
        <v>5.5944708932835138E-3</v>
      </c>
      <c r="K44" s="28"/>
      <c r="L44" s="28">
        <v>0.17789339433059809</v>
      </c>
      <c r="M44" s="28">
        <v>3.2913994463557115E-3</v>
      </c>
      <c r="N44" s="28">
        <v>1.4895109440904752E-3</v>
      </c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28" t="s">
        <v>191</v>
      </c>
      <c r="B45" t="s">
        <v>68</v>
      </c>
      <c r="C45" t="s">
        <v>64</v>
      </c>
      <c r="E45" s="28">
        <v>0.28020896199536993</v>
      </c>
      <c r="F45" s="28">
        <v>2.5404632342363356</v>
      </c>
      <c r="G45" s="28"/>
      <c r="H45" s="28">
        <v>9.3282203052110615E-2</v>
      </c>
      <c r="I45" s="28">
        <v>5.3013067939577919E-2</v>
      </c>
      <c r="J45" s="28">
        <v>0.47012360447760559</v>
      </c>
      <c r="K45" s="28"/>
      <c r="L45" s="28">
        <v>1.3080396641955714</v>
      </c>
      <c r="M45" s="28">
        <v>0.27658818876938313</v>
      </c>
      <c r="N45" s="28">
        <v>0.35464546287868415</v>
      </c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6:39" x14ac:dyDescent="0.25"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6:39" x14ac:dyDescent="0.25"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6:39" ht="30" x14ac:dyDescent="0.25">
      <c r="P51" s="23"/>
      <c r="Q51" s="23"/>
      <c r="R51" s="27" t="s">
        <v>184</v>
      </c>
      <c r="S51" s="23"/>
      <c r="T51" s="23"/>
      <c r="U51" s="23"/>
      <c r="V51" s="23"/>
      <c r="W51" s="23"/>
      <c r="X51" s="23"/>
      <c r="Y51" s="23"/>
      <c r="Z51" s="23"/>
      <c r="AA51" s="23"/>
      <c r="AB51" s="27" t="s">
        <v>185</v>
      </c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topLeftCell="A110" zoomScale="80" zoomScaleNormal="80" workbookViewId="0">
      <selection activeCell="A152" sqref="A15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100</v>
      </c>
      <c r="F6" s="8">
        <v>100</v>
      </c>
      <c r="G6" s="8"/>
      <c r="H6" s="8">
        <v>100</v>
      </c>
      <c r="I6" s="8">
        <v>100</v>
      </c>
      <c r="J6" s="8">
        <v>100</v>
      </c>
      <c r="K6" s="8"/>
      <c r="L6" s="8">
        <v>100</v>
      </c>
      <c r="M6" s="8">
        <v>100</v>
      </c>
      <c r="N6" s="8">
        <v>100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7310.6717423875452</v>
      </c>
      <c r="F9" s="6">
        <v>7402.3890870635005</v>
      </c>
      <c r="H9" s="6">
        <v>7503.6440378655243</v>
      </c>
      <c r="I9" s="6">
        <v>7399.2426215086298</v>
      </c>
      <c r="J9" s="6">
        <v>7440.2500868580992</v>
      </c>
      <c r="L9" s="6">
        <v>7453.2771035146925</v>
      </c>
      <c r="M9" s="6">
        <v>7459.9322195420336</v>
      </c>
      <c r="N9" s="6">
        <v>7535.2893390491517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1043.2211706691526</v>
      </c>
      <c r="F10" s="6">
        <v>1055.9423663757075</v>
      </c>
      <c r="H10" s="6">
        <v>1069.9864280519482</v>
      </c>
      <c r="I10" s="6">
        <v>1055.5059516032468</v>
      </c>
      <c r="J10" s="6">
        <v>1061.1936870472182</v>
      </c>
      <c r="L10" s="6">
        <v>1063.0005342574877</v>
      </c>
      <c r="M10" s="6">
        <v>1063.9235988504799</v>
      </c>
      <c r="N10" s="6">
        <v>1074.3756313261172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104322.11706691526</v>
      </c>
      <c r="F11" s="6">
        <v>105594.23663757075</v>
      </c>
      <c r="H11" s="6">
        <v>106998.64280519482</v>
      </c>
      <c r="I11" s="6">
        <v>105550.59516032468</v>
      </c>
      <c r="J11" s="6">
        <v>106119.36870472183</v>
      </c>
      <c r="L11" s="6">
        <v>106300.05342574877</v>
      </c>
      <c r="M11" s="6">
        <v>106392.35988504799</v>
      </c>
      <c r="N11" s="6">
        <v>107437.56313261171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163.97911404828875</v>
      </c>
      <c r="F32" s="6">
        <v>173.35553111531399</v>
      </c>
      <c r="H32" s="6">
        <v>101.55188726470907</v>
      </c>
      <c r="I32" s="6">
        <v>76.134939782078391</v>
      </c>
      <c r="J32" s="6">
        <v>76.545203120589562</v>
      </c>
      <c r="L32" s="6">
        <v>36.420878283077002</v>
      </c>
      <c r="M32" s="6">
        <v>59.03239616120144</v>
      </c>
      <c r="N32" s="6">
        <v>55.354309243219269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590324.33831436886</v>
      </c>
      <c r="F33" s="6">
        <v>624079.41275160015</v>
      </c>
      <c r="H33" s="6">
        <v>365586.5016837513</v>
      </c>
      <c r="I33" s="6">
        <v>274085.56394703104</v>
      </c>
      <c r="J33" s="6">
        <v>275562.51078411378</v>
      </c>
      <c r="L33" s="6">
        <v>131115.05692703166</v>
      </c>
      <c r="M33" s="6">
        <v>212516.45616716024</v>
      </c>
      <c r="N33" s="6">
        <v>199275.35385530628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7083.8920597724255</v>
      </c>
      <c r="F34" s="6">
        <v>14728.274140937765</v>
      </c>
      <c r="H34" s="6">
        <v>4313.9207198682652</v>
      </c>
      <c r="I34" s="6">
        <v>3234.209654574966</v>
      </c>
      <c r="J34" s="6">
        <v>6503.2752545050862</v>
      </c>
      <c r="L34" s="6">
        <v>4025.232247659872</v>
      </c>
      <c r="M34" s="6">
        <v>5015.3883655449827</v>
      </c>
      <c r="N34" s="6">
        <v>3726.4491170942279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16.885497742015001</v>
      </c>
      <c r="F35" s="6">
        <v>4.8770510204119632E-3</v>
      </c>
      <c r="H35" s="6">
        <v>25.435244874052024</v>
      </c>
      <c r="I35" s="6">
        <v>33.926566795656932</v>
      </c>
      <c r="J35" s="6">
        <v>1.1045287430853814E-2</v>
      </c>
      <c r="M35" s="6">
        <v>1.4322030357894809E-2</v>
      </c>
      <c r="N35" s="6">
        <v>1.5273675735075074E-2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5.9775905345564286</v>
      </c>
      <c r="F36" s="6">
        <v>1.7265119726748664E-3</v>
      </c>
      <c r="H36" s="6">
        <v>9.0042639741050774</v>
      </c>
      <c r="I36" s="6">
        <v>12.010254458955298</v>
      </c>
      <c r="J36" s="6">
        <v>3.9101130808743322E-3</v>
      </c>
      <c r="M36" s="6">
        <v>5.0701042048622233E-3</v>
      </c>
      <c r="N36" s="6">
        <v>5.4069936756850302E-3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0.50819480161841368</v>
      </c>
      <c r="F37" s="6">
        <v>0.24442762848879782</v>
      </c>
      <c r="H37" s="6">
        <v>0.83450701896817381</v>
      </c>
      <c r="I37" s="6">
        <v>1.1130994909095988</v>
      </c>
      <c r="J37" s="6">
        <v>0.55356677660359488</v>
      </c>
      <c r="L37" s="6">
        <v>0.89435761677980585</v>
      </c>
      <c r="M37" s="6">
        <v>0.7177903000959569</v>
      </c>
      <c r="N37" s="6">
        <v>0.96606635616950876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122.0554601898789</v>
      </c>
      <c r="F38" s="6">
        <v>175.26646227715943</v>
      </c>
      <c r="H38" s="6">
        <v>79.850672524761592</v>
      </c>
      <c r="I38" s="6">
        <v>59.865220706182626</v>
      </c>
      <c r="J38" s="6">
        <v>77.38897552861053</v>
      </c>
      <c r="L38" s="6">
        <v>547.43158568174249</v>
      </c>
      <c r="M38" s="6">
        <v>59.683121549985287</v>
      </c>
      <c r="N38" s="6">
        <v>15.651086291795758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Q47" s="1">
        <v>1.4311270125223614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Q48" s="1">
        <v>55.9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36.420878283077002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121.40292761025668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0.12140292761025669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214.24046048868823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7284.1756566153999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14.136130521404203</v>
      </c>
      <c r="F83" s="6">
        <v>5.2058718052646853</v>
      </c>
      <c r="H83" s="6">
        <v>7.9962115956463835</v>
      </c>
      <c r="I83" s="6">
        <v>5.9948771481951493</v>
      </c>
      <c r="J83" s="6">
        <v>2.2986547483660531</v>
      </c>
      <c r="M83" s="6">
        <v>1.7727446294655089</v>
      </c>
      <c r="N83" s="6">
        <v>1.6622915688654436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16.729148546040477</v>
      </c>
      <c r="F85" s="6">
        <v>57920.247054569263</v>
      </c>
      <c r="H85" s="6">
        <v>11.105849438397755</v>
      </c>
      <c r="I85" s="6">
        <v>8.3262182613821505</v>
      </c>
      <c r="J85" s="6">
        <v>25574.707925746028</v>
      </c>
      <c r="M85" s="6">
        <v>19723.460496946027</v>
      </c>
      <c r="N85" s="6">
        <v>18494.565741716106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16.729148546040477</v>
      </c>
      <c r="F86" s="6">
        <v>82.743210077956093</v>
      </c>
      <c r="H86" s="6">
        <v>11.105849438397755</v>
      </c>
      <c r="I86" s="6">
        <v>8.3262182613821505</v>
      </c>
      <c r="J86" s="6">
        <v>36.535297036780044</v>
      </c>
      <c r="M86" s="6">
        <v>28.176372138494326</v>
      </c>
      <c r="N86" s="6">
        <v>26.420808202451578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163.97911404828875</v>
      </c>
      <c r="F92" s="6">
        <v>173.35553111531399</v>
      </c>
      <c r="H92" s="6">
        <v>101.55188726470907</v>
      </c>
      <c r="I92" s="6">
        <v>76.134939782078391</v>
      </c>
      <c r="J92" s="6">
        <v>76.545203120589562</v>
      </c>
      <c r="M92" s="6">
        <v>59.03239616120144</v>
      </c>
      <c r="N92" s="6">
        <v>55.354309243219269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15.038436724898089</v>
      </c>
      <c r="F93" s="6">
        <v>115.68604011699301</v>
      </c>
      <c r="H93" s="6">
        <v>8.5066080804748765</v>
      </c>
      <c r="I93" s="6">
        <v>6.3775288810586694</v>
      </c>
      <c r="J93" s="6">
        <v>51.081216630356735</v>
      </c>
      <c r="M93" s="6">
        <v>39.394325099233534</v>
      </c>
      <c r="N93" s="6">
        <v>36.939812641454303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29.174567246302292</v>
      </c>
      <c r="F94" s="6">
        <v>120.89191192225769</v>
      </c>
      <c r="H94" s="6">
        <v>16.502819676121259</v>
      </c>
      <c r="I94" s="6">
        <v>12.372406029253819</v>
      </c>
      <c r="J94" s="6">
        <v>53.37987137872279</v>
      </c>
      <c r="M94" s="6">
        <v>41.16706972869904</v>
      </c>
      <c r="N94" s="6">
        <v>38.602104210319744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16.729148546040477</v>
      </c>
      <c r="F95" s="6">
        <v>173.52906017548952</v>
      </c>
      <c r="H95" s="6">
        <v>11.105849438397755</v>
      </c>
      <c r="I95" s="6">
        <v>8.3262182613821523</v>
      </c>
      <c r="J95" s="6">
        <v>76.62182494553511</v>
      </c>
      <c r="M95" s="6">
        <v>59.091487648850297</v>
      </c>
      <c r="N95" s="6">
        <v>55.409718962181458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1.6729148546040476E-2</v>
      </c>
      <c r="F96" s="6">
        <v>0.17352906017548952</v>
      </c>
      <c r="H96" s="6">
        <v>1.1105849438397755E-2</v>
      </c>
      <c r="I96" s="6">
        <v>8.3262182613821518E-3</v>
      </c>
      <c r="J96" s="6">
        <v>7.6621824945535114E-2</v>
      </c>
      <c r="M96" s="6">
        <v>5.9091487648850298E-2</v>
      </c>
      <c r="N96" s="6">
        <v>5.5409718962181456E-2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224.76447529032683</v>
      </c>
      <c r="F97" s="6">
        <v>1733.5553111531401</v>
      </c>
      <c r="H97" s="6">
        <v>127.1397643707775</v>
      </c>
      <c r="I97" s="6">
        <v>95.318546656302871</v>
      </c>
      <c r="J97" s="6">
        <v>765.45203120589565</v>
      </c>
      <c r="M97" s="6">
        <v>590.3239616120145</v>
      </c>
      <c r="N97" s="6">
        <v>553.54309243219268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13.298332550923549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9299.5332523940906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13.285047503420129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18.469906320727151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31.768238871650702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27.704859481090729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2.7704859481090728E-2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276.77154621609634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210.67174238754524</v>
      </c>
      <c r="F110" s="6">
        <v>302.3890870635006</v>
      </c>
      <c r="H110" s="6">
        <v>403.64403786552464</v>
      </c>
      <c r="I110" s="6">
        <v>299.24262150863012</v>
      </c>
      <c r="J110" s="6">
        <v>340.25008685809911</v>
      </c>
      <c r="L110" s="6">
        <v>353.27710351469295</v>
      </c>
      <c r="M110" s="6">
        <v>359.93221954203409</v>
      </c>
      <c r="N110" s="6">
        <v>435.28933904915164</v>
      </c>
    </row>
    <row r="111" spans="1:42" x14ac:dyDescent="0.25">
      <c r="B111" s="5" t="s">
        <v>50</v>
      </c>
      <c r="C111" s="6" t="s">
        <v>42</v>
      </c>
      <c r="E111" s="6">
        <v>9.3044938019724688E-2</v>
      </c>
      <c r="F111" s="6">
        <v>0.24984484964917372</v>
      </c>
      <c r="H111" s="6">
        <v>0.29800128454357366</v>
      </c>
      <c r="I111" s="6">
        <v>0.10424943114433581</v>
      </c>
      <c r="J111" s="6">
        <v>0.17254503782848879</v>
      </c>
      <c r="L111" s="6">
        <v>0.17140947382654367</v>
      </c>
      <c r="M111" s="6">
        <v>0.27761085437795779</v>
      </c>
      <c r="N111" s="6">
        <v>0.19778779132622581</v>
      </c>
    </row>
    <row r="112" spans="1:42" x14ac:dyDescent="0.25">
      <c r="B112" s="5" t="s">
        <v>50</v>
      </c>
      <c r="C112" s="6" t="s">
        <v>6</v>
      </c>
      <c r="E112" s="6">
        <v>93.044938019724682</v>
      </c>
      <c r="F112" s="6">
        <v>249.84484964917371</v>
      </c>
      <c r="H112" s="6">
        <v>298.00128454357366</v>
      </c>
      <c r="I112" s="6">
        <v>104.24943114433582</v>
      </c>
      <c r="J112" s="6">
        <v>172.5450378284888</v>
      </c>
      <c r="L112" s="6">
        <v>171.40947382654366</v>
      </c>
      <c r="M112" s="6">
        <v>277.61085437795782</v>
      </c>
      <c r="N112" s="6">
        <v>197.78779132622583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7310.6717423875452</v>
      </c>
      <c r="F115" s="6">
        <v>7402.3890870635005</v>
      </c>
      <c r="H115" s="6">
        <v>7503.6440378655243</v>
      </c>
      <c r="I115" s="6">
        <v>7399.2426215086298</v>
      </c>
      <c r="J115" s="6">
        <v>7440.2500868580992</v>
      </c>
      <c r="L115" s="6">
        <v>7453.2771035146925</v>
      </c>
      <c r="M115" s="6">
        <v>7459.9322195420336</v>
      </c>
      <c r="N115" s="6">
        <v>7535.2893390491517</v>
      </c>
    </row>
    <row r="116" spans="1:14" x14ac:dyDescent="0.25">
      <c r="C116" s="6" t="s">
        <v>5</v>
      </c>
      <c r="E116" s="6">
        <v>210.67174238754524</v>
      </c>
      <c r="F116" s="6">
        <v>302.38908706350048</v>
      </c>
      <c r="H116" s="6">
        <v>403.6440378655243</v>
      </c>
      <c r="I116" s="6">
        <v>299.24262150862978</v>
      </c>
      <c r="J116" s="6">
        <v>340.25008685809917</v>
      </c>
      <c r="L116" s="6">
        <v>353.2771035146925</v>
      </c>
      <c r="M116" s="6">
        <v>359.93221954203364</v>
      </c>
      <c r="N116" s="6">
        <v>435.28933904915175</v>
      </c>
    </row>
    <row r="117" spans="1:14" x14ac:dyDescent="0.25">
      <c r="C117" s="6" t="s">
        <v>33</v>
      </c>
      <c r="E117" s="6">
        <v>2.8817015701315474</v>
      </c>
      <c r="F117" s="6">
        <v>4.0850201672316722</v>
      </c>
      <c r="H117" s="6">
        <v>5.3793068518258806</v>
      </c>
      <c r="I117" s="6">
        <v>4.0442331305473163</v>
      </c>
      <c r="J117" s="6">
        <v>4.5731001362318651</v>
      </c>
      <c r="L117" s="6">
        <v>4.7398895627817188</v>
      </c>
      <c r="M117" s="6">
        <v>4.8248725182670622</v>
      </c>
      <c r="N117" s="6">
        <v>5.7766771714180676</v>
      </c>
    </row>
    <row r="119" spans="1:14" x14ac:dyDescent="0.25">
      <c r="B119" s="5" t="s">
        <v>90</v>
      </c>
      <c r="C119" s="6" t="s">
        <v>91</v>
      </c>
      <c r="E119" s="6">
        <v>2.1067174238754522</v>
      </c>
      <c r="F119" s="6">
        <v>3.0238908706350061</v>
      </c>
      <c r="H119" s="6">
        <v>4.0364403786552465</v>
      </c>
      <c r="I119" s="6">
        <v>2.9924262150863012</v>
      </c>
      <c r="J119" s="6">
        <v>3.402500868580991</v>
      </c>
      <c r="L119" s="6">
        <v>3.5327710351469297</v>
      </c>
      <c r="M119" s="6">
        <v>3.5993221954203407</v>
      </c>
      <c r="N119" s="6">
        <v>4.3528933904915164</v>
      </c>
    </row>
    <row r="120" spans="1:14" x14ac:dyDescent="0.25">
      <c r="C120" s="6" t="s">
        <v>92</v>
      </c>
      <c r="E120" s="6">
        <v>0.93044938019724688</v>
      </c>
      <c r="F120" s="6">
        <v>2.4984484964917373</v>
      </c>
      <c r="H120" s="6">
        <v>2.9800128454357364</v>
      </c>
      <c r="I120" s="6">
        <v>1.0424943114433582</v>
      </c>
      <c r="J120" s="6">
        <v>1.725450378284888</v>
      </c>
      <c r="L120" s="6">
        <v>1.7140947382654366</v>
      </c>
      <c r="M120" s="6">
        <v>2.7761085437795781</v>
      </c>
      <c r="N120" s="6">
        <v>1.9778779132622584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31.768238871650702</v>
      </c>
    </row>
    <row r="122" spans="1:14" x14ac:dyDescent="0.25">
      <c r="B122" s="29" t="s">
        <v>94</v>
      </c>
      <c r="C122" s="6" t="s">
        <v>5</v>
      </c>
      <c r="D122" s="1"/>
      <c r="E122" s="1">
        <v>29.174567246302292</v>
      </c>
      <c r="F122" s="1">
        <v>120.89191192225769</v>
      </c>
      <c r="G122" s="1"/>
      <c r="H122" s="1">
        <v>16.502819676121259</v>
      </c>
      <c r="I122" s="1">
        <v>12.372406029253819</v>
      </c>
      <c r="J122" s="1">
        <v>53.37987137872279</v>
      </c>
      <c r="K122" s="1"/>
      <c r="L122" s="1">
        <v>0</v>
      </c>
      <c r="M122" s="1">
        <v>41.16706972869904</v>
      </c>
      <c r="N122" s="1">
        <v>38.602104210319744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214.24046048868823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27.704859481090729</v>
      </c>
    </row>
    <row r="128" spans="1:14" x14ac:dyDescent="0.25">
      <c r="B128" s="29" t="s">
        <v>94</v>
      </c>
      <c r="C128" s="6" t="s">
        <v>6</v>
      </c>
      <c r="D128" s="1"/>
      <c r="E128" s="1">
        <v>16.729148546040477</v>
      </c>
      <c r="F128" s="1">
        <v>173.52906017548952</v>
      </c>
      <c r="G128" s="1"/>
      <c r="H128" s="1">
        <v>11.105849438397755</v>
      </c>
      <c r="I128" s="1">
        <v>8.3262182613821523</v>
      </c>
      <c r="J128" s="1">
        <v>76.62182494553511</v>
      </c>
      <c r="K128" s="1"/>
      <c r="L128" s="1">
        <v>0</v>
      </c>
      <c r="M128" s="1">
        <v>59.091487648850297</v>
      </c>
      <c r="N128" s="1">
        <v>55.409718962181458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121.40292761025668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R1" sqref="P1:R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150</v>
      </c>
      <c r="F6" s="8">
        <v>150</v>
      </c>
      <c r="G6" s="8"/>
      <c r="H6" s="8">
        <v>150</v>
      </c>
      <c r="I6" s="8">
        <v>150</v>
      </c>
      <c r="J6" s="8">
        <v>150</v>
      </c>
      <c r="K6" s="8"/>
      <c r="L6" s="8">
        <v>150</v>
      </c>
      <c r="M6" s="8">
        <v>150</v>
      </c>
      <c r="N6" s="8">
        <v>150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7325.3443958396474</v>
      </c>
      <c r="F9" s="6">
        <v>7464.3099399868515</v>
      </c>
      <c r="H9" s="6">
        <v>7511.922010364884</v>
      </c>
      <c r="I9" s="6">
        <v>7405.4439477958495</v>
      </c>
      <c r="J9" s="6">
        <v>7467.2222940746324</v>
      </c>
      <c r="L9" s="6">
        <v>7565.0855805201745</v>
      </c>
      <c r="M9" s="6">
        <v>7480.6828009533847</v>
      </c>
      <c r="N9" s="6">
        <v>7570.9606040185199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1045.2562677029591</v>
      </c>
      <c r="F10" s="6">
        <v>1064.5307886761761</v>
      </c>
      <c r="H10" s="6">
        <v>1071.1345828376093</v>
      </c>
      <c r="I10" s="6">
        <v>1056.3660755592841</v>
      </c>
      <c r="J10" s="6">
        <v>1064.9347321881514</v>
      </c>
      <c r="L10" s="6">
        <v>1078.5083700181481</v>
      </c>
      <c r="M10" s="6">
        <v>1066.8017044922344</v>
      </c>
      <c r="N10" s="6">
        <v>1079.3232357773686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156788.44015544388</v>
      </c>
      <c r="F11" s="6">
        <v>159679.61830142641</v>
      </c>
      <c r="H11" s="6">
        <v>160670.1874256414</v>
      </c>
      <c r="I11" s="6">
        <v>158454.91133389261</v>
      </c>
      <c r="J11" s="6">
        <v>159740.20982822272</v>
      </c>
      <c r="L11" s="6">
        <v>161776.2555027222</v>
      </c>
      <c r="M11" s="6">
        <v>160020.25567383517</v>
      </c>
      <c r="N11" s="6">
        <v>161898.48536660528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246.44850231721873</v>
      </c>
      <c r="F32" s="6">
        <v>262.14825657525785</v>
      </c>
      <c r="H32" s="6">
        <v>152.49128710870195</v>
      </c>
      <c r="I32" s="6">
        <v>114.29547236807238</v>
      </c>
      <c r="J32" s="6">
        <v>115.22257394735938</v>
      </c>
      <c r="L32" s="6">
        <v>55.4283193740089</v>
      </c>
      <c r="M32" s="6">
        <v>88.788134194607167</v>
      </c>
      <c r="N32" s="6">
        <v>83.413831845108291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887213.89857086854</v>
      </c>
      <c r="F33" s="6">
        <v>943732.96868455317</v>
      </c>
      <c r="H33" s="6">
        <v>548968.19441677153</v>
      </c>
      <c r="I33" s="6">
        <v>411463.37135436345</v>
      </c>
      <c r="J33" s="6">
        <v>414800.93436974625</v>
      </c>
      <c r="L33" s="6">
        <v>199541.79011299994</v>
      </c>
      <c r="M33" s="6">
        <v>319637.02739096386</v>
      </c>
      <c r="N33" s="6">
        <v>300289.55441074632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7097.7111885669474</v>
      </c>
      <c r="F34" s="6">
        <v>14848.065373970305</v>
      </c>
      <c r="H34" s="6">
        <v>4318.5497960786024</v>
      </c>
      <c r="I34" s="6">
        <v>3236.8451879876588</v>
      </c>
      <c r="J34" s="6">
        <v>6526.2013674173422</v>
      </c>
      <c r="L34" s="6">
        <v>4083.9553043127316</v>
      </c>
      <c r="M34" s="6">
        <v>5028.9558976178323</v>
      </c>
      <c r="N34" s="6">
        <v>3743.6097783206378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16.852621951234394</v>
      </c>
      <c r="F35" s="6">
        <v>4.8377039445079238E-3</v>
      </c>
      <c r="H35" s="6">
        <v>25.407980701468556</v>
      </c>
      <c r="I35" s="6">
        <v>33.898942799087749</v>
      </c>
      <c r="J35" s="6">
        <v>1.100648606808062E-2</v>
      </c>
      <c r="M35" s="6">
        <v>1.4283391202932023E-2</v>
      </c>
      <c r="N35" s="6">
        <v>1.5203661393171832E-2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5.965952262544036</v>
      </c>
      <c r="F36" s="6">
        <v>1.7125828180784208E-3</v>
      </c>
      <c r="H36" s="6">
        <v>8.9946122562547988</v>
      </c>
      <c r="I36" s="6">
        <v>12.000475360764566</v>
      </c>
      <c r="J36" s="6">
        <v>3.8963771127444847E-3</v>
      </c>
      <c r="M36" s="6">
        <v>5.0564256594916529E-3</v>
      </c>
      <c r="N36" s="6">
        <v>5.3822080831109568E-3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0.5072053545657379</v>
      </c>
      <c r="F37" s="6">
        <v>0.24245563508316376</v>
      </c>
      <c r="H37" s="6">
        <v>0.83361250651115104</v>
      </c>
      <c r="I37" s="6">
        <v>1.1121931729581469</v>
      </c>
      <c r="J37" s="6">
        <v>0.55162213320226661</v>
      </c>
      <c r="L37" s="6">
        <v>0.88149767853743177</v>
      </c>
      <c r="M37" s="6">
        <v>0.71585378621188289</v>
      </c>
      <c r="N37" s="6">
        <v>0.961637919862802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122.29356377900855</v>
      </c>
      <c r="F38" s="6">
        <v>176.69197795024664</v>
      </c>
      <c r="H38" s="6">
        <v>79.936356725414939</v>
      </c>
      <c r="I38" s="6">
        <v>59.914004429651577</v>
      </c>
      <c r="J38" s="6">
        <v>77.661796272266372</v>
      </c>
      <c r="L38" s="6">
        <v>555.41792138653148</v>
      </c>
      <c r="M38" s="6">
        <v>59.844575181652203</v>
      </c>
      <c r="N38" s="6">
        <v>15.723161068946677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55.4283193740089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184.76106458002968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0.18476106458002969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326.04893749416999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11085.663874801779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21.245560544587821</v>
      </c>
      <c r="F83" s="6">
        <v>7.872320017275011</v>
      </c>
      <c r="H83" s="6">
        <v>12.007187961315115</v>
      </c>
      <c r="I83" s="6">
        <v>8.9996434935490068</v>
      </c>
      <c r="J83" s="6">
        <v>3.460137355776558</v>
      </c>
      <c r="M83" s="6">
        <v>2.6663103361743898</v>
      </c>
      <c r="N83" s="6">
        <v>2.5049198752284774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25.142675200695646</v>
      </c>
      <c r="F85" s="6">
        <v>87587.005087616941</v>
      </c>
      <c r="H85" s="6">
        <v>16.676649946270992</v>
      </c>
      <c r="I85" s="6">
        <v>12.499504852151398</v>
      </c>
      <c r="J85" s="6">
        <v>38497.300353544255</v>
      </c>
      <c r="M85" s="6">
        <v>29665.224033982973</v>
      </c>
      <c r="N85" s="6">
        <v>27869.602528131702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25.142675200695646</v>
      </c>
      <c r="F86" s="6">
        <v>125.12429298230991</v>
      </c>
      <c r="H86" s="6">
        <v>16.676649946270992</v>
      </c>
      <c r="I86" s="6">
        <v>12.499504852151398</v>
      </c>
      <c r="J86" s="6">
        <v>54.996143362206077</v>
      </c>
      <c r="M86" s="6">
        <v>42.378891477118536</v>
      </c>
      <c r="N86" s="6">
        <v>39.813717897331003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246.44850231721873</v>
      </c>
      <c r="F92" s="6">
        <v>262.14825657525785</v>
      </c>
      <c r="H92" s="6">
        <v>152.49128710870195</v>
      </c>
      <c r="I92" s="6">
        <v>114.29547236807238</v>
      </c>
      <c r="J92" s="6">
        <v>115.22257394735936</v>
      </c>
      <c r="M92" s="6">
        <v>88.788134194607167</v>
      </c>
      <c r="N92" s="6">
        <v>83.413831845108291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22.601660153816834</v>
      </c>
      <c r="F93" s="6">
        <v>174.9404448283336</v>
      </c>
      <c r="H93" s="6">
        <v>12.773604214165017</v>
      </c>
      <c r="I93" s="6">
        <v>9.5740888229244767</v>
      </c>
      <c r="J93" s="6">
        <v>76.891941239479067</v>
      </c>
      <c r="M93" s="6">
        <v>59.25134080387533</v>
      </c>
      <c r="N93" s="6">
        <v>55.664886116188391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43.847220698404655</v>
      </c>
      <c r="F94" s="6">
        <v>182.8127648456086</v>
      </c>
      <c r="H94" s="6">
        <v>24.78079217548013</v>
      </c>
      <c r="I94" s="6">
        <v>18.573732316473482</v>
      </c>
      <c r="J94" s="6">
        <v>80.35207859525562</v>
      </c>
      <c r="M94" s="6">
        <v>61.91765114004972</v>
      </c>
      <c r="N94" s="6">
        <v>58.169805991416865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25.142675200695646</v>
      </c>
      <c r="F95" s="6">
        <v>262.41066724250038</v>
      </c>
      <c r="H95" s="6">
        <v>16.676649946270992</v>
      </c>
      <c r="I95" s="6">
        <v>12.499504852151398</v>
      </c>
      <c r="J95" s="6">
        <v>115.33791185921861</v>
      </c>
      <c r="M95" s="6">
        <v>88.877011205812991</v>
      </c>
      <c r="N95" s="6">
        <v>83.497329174282584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2.5142675200695644E-2</v>
      </c>
      <c r="F96" s="6">
        <v>0.26241066724250039</v>
      </c>
      <c r="H96" s="6">
        <v>1.667664994627099E-2</v>
      </c>
      <c r="I96" s="6">
        <v>1.2499504852151398E-2</v>
      </c>
      <c r="J96" s="6">
        <v>0.11533791185921861</v>
      </c>
      <c r="M96" s="6">
        <v>8.8877011205812997E-2</v>
      </c>
      <c r="N96" s="6">
        <v>8.3497329174282583E-2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337.80441265894638</v>
      </c>
      <c r="F97" s="6">
        <v>2621.4825657525785</v>
      </c>
      <c r="H97" s="6">
        <v>190.91428858491034</v>
      </c>
      <c r="I97" s="6">
        <v>143.09433154742922</v>
      </c>
      <c r="J97" s="6">
        <v>1152.2257394735939</v>
      </c>
      <c r="M97" s="6">
        <v>887.88134194607187</v>
      </c>
      <c r="N97" s="6">
        <v>834.13831845108291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20.039359001827819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14013.537763515958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20.019339662165656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27.832443058094196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47.871802059922018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41.748664587141292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4.1748664587141292E-2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417.06915922554145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225.3443958396476</v>
      </c>
      <c r="F110" s="6">
        <v>364.30993998685153</v>
      </c>
      <c r="H110" s="6">
        <v>411.92201036488359</v>
      </c>
      <c r="I110" s="6">
        <v>305.44394779584979</v>
      </c>
      <c r="J110" s="6">
        <v>367.22229407463192</v>
      </c>
      <c r="L110" s="6">
        <v>465.08558052017474</v>
      </c>
      <c r="M110" s="6">
        <v>380.6828009533848</v>
      </c>
      <c r="N110" s="6">
        <v>470.96060401852014</v>
      </c>
    </row>
    <row r="111" spans="1:42" x14ac:dyDescent="0.25">
      <c r="B111" s="5" t="s">
        <v>50</v>
      </c>
      <c r="C111" s="6" t="s">
        <v>42</v>
      </c>
      <c r="E111" s="6">
        <v>0.10145846467437986</v>
      </c>
      <c r="F111" s="6">
        <v>0.33872645671618462</v>
      </c>
      <c r="H111" s="6">
        <v>0.30357208505144684</v>
      </c>
      <c r="I111" s="6">
        <v>0.10842271773510506</v>
      </c>
      <c r="J111" s="6">
        <v>0.21126112474217229</v>
      </c>
      <c r="L111" s="6">
        <v>0.23476761079631669</v>
      </c>
      <c r="M111" s="6">
        <v>0.30739637793492047</v>
      </c>
      <c r="N111" s="6">
        <v>0.23991920664437749</v>
      </c>
    </row>
    <row r="112" spans="1:42" x14ac:dyDescent="0.25">
      <c r="B112" s="5" t="s">
        <v>50</v>
      </c>
      <c r="C112" s="6" t="s">
        <v>6</v>
      </c>
      <c r="E112" s="6">
        <v>101.45846467437985</v>
      </c>
      <c r="F112" s="6">
        <v>338.7264567161846</v>
      </c>
      <c r="H112" s="6">
        <v>303.57208505144683</v>
      </c>
      <c r="I112" s="6">
        <v>108.42271773510507</v>
      </c>
      <c r="J112" s="6">
        <v>211.26112474217229</v>
      </c>
      <c r="L112" s="6">
        <v>234.76761079631669</v>
      </c>
      <c r="M112" s="6">
        <v>307.39637793492045</v>
      </c>
      <c r="N112" s="6">
        <v>239.91920664437748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7325.3443958396474</v>
      </c>
      <c r="F115" s="6">
        <v>7464.3099399868515</v>
      </c>
      <c r="H115" s="6">
        <v>7511.922010364884</v>
      </c>
      <c r="I115" s="6">
        <v>7405.4439477958495</v>
      </c>
      <c r="J115" s="6">
        <v>7467.2222940746324</v>
      </c>
      <c r="L115" s="6">
        <v>7565.0855805201745</v>
      </c>
      <c r="M115" s="6">
        <v>7480.6828009533847</v>
      </c>
      <c r="N115" s="6">
        <v>7570.9606040185199</v>
      </c>
    </row>
    <row r="116" spans="1:14" x14ac:dyDescent="0.25">
      <c r="C116" s="6" t="s">
        <v>5</v>
      </c>
      <c r="E116" s="6">
        <v>225.3443958396474</v>
      </c>
      <c r="F116" s="6">
        <v>364.30993998685153</v>
      </c>
      <c r="H116" s="6">
        <v>411.92201036488404</v>
      </c>
      <c r="I116" s="6">
        <v>305.44394779584945</v>
      </c>
      <c r="J116" s="6">
        <v>367.22229407463237</v>
      </c>
      <c r="L116" s="6">
        <v>465.08558052017452</v>
      </c>
      <c r="M116" s="6">
        <v>380.68280095338469</v>
      </c>
      <c r="N116" s="6">
        <v>470.96060401851992</v>
      </c>
    </row>
    <row r="117" spans="1:14" x14ac:dyDescent="0.25">
      <c r="C117" s="6" t="s">
        <v>33</v>
      </c>
      <c r="E117" s="6">
        <v>3.0762293711081954</v>
      </c>
      <c r="F117" s="6">
        <v>4.880691489446555</v>
      </c>
      <c r="H117" s="6">
        <v>5.4835767703194689</v>
      </c>
      <c r="I117" s="6">
        <v>4.1245865872330523</v>
      </c>
      <c r="J117" s="6">
        <v>4.9177897699125621</v>
      </c>
      <c r="L117" s="6">
        <v>6.1477900754718933</v>
      </c>
      <c r="M117" s="6">
        <v>5.0888777279109885</v>
      </c>
      <c r="N117" s="6">
        <v>6.2206188705901226</v>
      </c>
    </row>
    <row r="119" spans="1:14" x14ac:dyDescent="0.25">
      <c r="B119" s="5" t="s">
        <v>90</v>
      </c>
      <c r="C119" s="6" t="s">
        <v>91</v>
      </c>
      <c r="E119" s="6">
        <v>1.5022959722643174</v>
      </c>
      <c r="F119" s="6">
        <v>2.4287329332456769</v>
      </c>
      <c r="H119" s="6">
        <v>2.7461467357658904</v>
      </c>
      <c r="I119" s="6">
        <v>2.0362929853056655</v>
      </c>
      <c r="J119" s="6">
        <v>2.4481486271642128</v>
      </c>
      <c r="L119" s="6">
        <v>3.1005705368011651</v>
      </c>
      <c r="M119" s="6">
        <v>2.537885339689232</v>
      </c>
      <c r="N119" s="6">
        <v>3.1397373601234677</v>
      </c>
    </row>
    <row r="120" spans="1:14" x14ac:dyDescent="0.25">
      <c r="C120" s="6" t="s">
        <v>92</v>
      </c>
      <c r="E120" s="6">
        <v>0.67638976449586574</v>
      </c>
      <c r="F120" s="6">
        <v>2.2581763781078972</v>
      </c>
      <c r="H120" s="6">
        <v>2.0238139003429789</v>
      </c>
      <c r="I120" s="6">
        <v>0.72281811823403375</v>
      </c>
      <c r="J120" s="6">
        <v>1.4084074982811485</v>
      </c>
      <c r="L120" s="6">
        <v>1.565117405308778</v>
      </c>
      <c r="M120" s="6">
        <v>2.049309186232803</v>
      </c>
      <c r="N120" s="6">
        <v>1.5994613776291833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47.871802059922018</v>
      </c>
    </row>
    <row r="122" spans="1:14" x14ac:dyDescent="0.25">
      <c r="B122" s="29" t="s">
        <v>94</v>
      </c>
      <c r="C122" s="6" t="s">
        <v>5</v>
      </c>
      <c r="D122" s="1"/>
      <c r="E122" s="1">
        <v>43.847220698404655</v>
      </c>
      <c r="F122" s="1">
        <v>182.8127648456086</v>
      </c>
      <c r="G122" s="1"/>
      <c r="H122" s="1">
        <v>24.78079217548013</v>
      </c>
      <c r="I122" s="1">
        <v>18.573732316473482</v>
      </c>
      <c r="J122" s="1">
        <v>80.35207859525562</v>
      </c>
      <c r="K122" s="1"/>
      <c r="L122" s="1">
        <v>0</v>
      </c>
      <c r="M122" s="1">
        <v>61.91765114004972</v>
      </c>
      <c r="N122" s="1">
        <v>58.169805991416865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326.04893749416999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41.748664587141292</v>
      </c>
    </row>
    <row r="128" spans="1:14" x14ac:dyDescent="0.25">
      <c r="B128" s="29" t="s">
        <v>94</v>
      </c>
      <c r="C128" s="6" t="s">
        <v>6</v>
      </c>
      <c r="D128" s="1"/>
      <c r="E128" s="1">
        <v>25.142675200695646</v>
      </c>
      <c r="F128" s="1">
        <v>262.41066724250038</v>
      </c>
      <c r="G128" s="1"/>
      <c r="H128" s="1">
        <v>16.676649946270992</v>
      </c>
      <c r="I128" s="1">
        <v>12.499504852151398</v>
      </c>
      <c r="J128" s="1">
        <v>115.33791185921861</v>
      </c>
      <c r="K128" s="1"/>
      <c r="L128" s="1">
        <v>0</v>
      </c>
      <c r="M128" s="1">
        <v>88.877011205812991</v>
      </c>
      <c r="N128" s="1">
        <v>83.497329174282584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184.76106458002968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R1" sqref="P1:R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200</v>
      </c>
      <c r="F6" s="8">
        <v>200</v>
      </c>
      <c r="G6" s="8"/>
      <c r="H6" s="8">
        <v>200</v>
      </c>
      <c r="I6" s="8">
        <v>200</v>
      </c>
      <c r="J6" s="8">
        <v>200</v>
      </c>
      <c r="K6" s="8"/>
      <c r="L6" s="8">
        <v>200</v>
      </c>
      <c r="M6" s="8">
        <v>200</v>
      </c>
      <c r="N6" s="8">
        <v>200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7340.0744074802133</v>
      </c>
      <c r="F9" s="6">
        <v>7527.2463090823985</v>
      </c>
      <c r="H9" s="6">
        <v>7520.2177673953138</v>
      </c>
      <c r="I9" s="6">
        <v>7411.6553891551803</v>
      </c>
      <c r="J9" s="6">
        <v>7494.3853452888034</v>
      </c>
      <c r="L9" s="6">
        <v>7680.2046438438974</v>
      </c>
      <c r="M9" s="6">
        <v>7501.5459550410478</v>
      </c>
      <c r="N9" s="6">
        <v>7606.9619282436943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1047.2993203175056</v>
      </c>
      <c r="F10" s="6">
        <v>1073.2600630697286</v>
      </c>
      <c r="H10" s="6">
        <v>1072.28520433773</v>
      </c>
      <c r="I10" s="6">
        <v>1057.2276024758235</v>
      </c>
      <c r="J10" s="6">
        <v>1068.702247391557</v>
      </c>
      <c r="L10" s="6">
        <v>1094.4753841011484</v>
      </c>
      <c r="M10" s="6">
        <v>1069.6954239641932</v>
      </c>
      <c r="N10" s="6">
        <v>1084.3166194474004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209459.86406350113</v>
      </c>
      <c r="F11" s="6">
        <v>214652.01261394573</v>
      </c>
      <c r="H11" s="6">
        <v>214457.04086754599</v>
      </c>
      <c r="I11" s="6">
        <v>211445.5204951647</v>
      </c>
      <c r="J11" s="6">
        <v>213740.44947831141</v>
      </c>
      <c r="L11" s="6">
        <v>218895.07682022967</v>
      </c>
      <c r="M11" s="6">
        <v>213939.08479283864</v>
      </c>
      <c r="N11" s="6">
        <v>216863.32388948009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329.24027908460397</v>
      </c>
      <c r="F32" s="6">
        <v>352.39720307255681</v>
      </c>
      <c r="H32" s="6">
        <v>203.5401259897736</v>
      </c>
      <c r="I32" s="6">
        <v>152.51824914522885</v>
      </c>
      <c r="J32" s="6">
        <v>154.1736095879684</v>
      </c>
      <c r="L32" s="6">
        <v>74.9985601390418</v>
      </c>
      <c r="M32" s="6">
        <v>118.70529821409291</v>
      </c>
      <c r="N32" s="6">
        <v>111.73298373561956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1185264.0564933291</v>
      </c>
      <c r="F33" s="6">
        <v>1268628.9161580715</v>
      </c>
      <c r="H33" s="6">
        <v>732743.86736809101</v>
      </c>
      <c r="I33" s="6">
        <v>549065.25767061766</v>
      </c>
      <c r="J33" s="6">
        <v>555024.55049704586</v>
      </c>
      <c r="L33" s="6">
        <v>269994.60050487006</v>
      </c>
      <c r="M33" s="6">
        <v>427338.73169974907</v>
      </c>
      <c r="N33" s="6">
        <v>402238.41965749464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7111.584338959975</v>
      </c>
      <c r="F34" s="6">
        <v>14969.821210665246</v>
      </c>
      <c r="H34" s="6">
        <v>4323.1888174717369</v>
      </c>
      <c r="I34" s="6">
        <v>3239.485020256644</v>
      </c>
      <c r="J34" s="6">
        <v>6549.2896958651427</v>
      </c>
      <c r="L34" s="6">
        <v>4144.4171177497547</v>
      </c>
      <c r="M34" s="6">
        <v>5042.5970340570393</v>
      </c>
      <c r="N34" s="6">
        <v>3760.9292237975756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16.819746160453782</v>
      </c>
      <c r="F35" s="6">
        <v>4.7983568686038817E-3</v>
      </c>
      <c r="H35" s="6">
        <v>25.380716528885085</v>
      </c>
      <c r="I35" s="6">
        <v>33.871318802518559</v>
      </c>
      <c r="J35" s="6">
        <v>1.0967684705307427E-2</v>
      </c>
      <c r="M35" s="6">
        <v>1.4244752047969248E-2</v>
      </c>
      <c r="N35" s="6">
        <v>1.5133647051268588E-2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5.9543139905316416</v>
      </c>
      <c r="F36" s="6">
        <v>1.6986536634819745E-3</v>
      </c>
      <c r="H36" s="6">
        <v>8.9849605384045184</v>
      </c>
      <c r="I36" s="6">
        <v>11.990696262573831</v>
      </c>
      <c r="J36" s="6">
        <v>3.8826411446146371E-3</v>
      </c>
      <c r="M36" s="6">
        <v>5.0427471141210869E-3</v>
      </c>
      <c r="N36" s="6">
        <v>5.3574224905368834E-3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0.50621590751306222</v>
      </c>
      <c r="F37" s="6">
        <v>0.24048364167752961</v>
      </c>
      <c r="H37" s="6">
        <v>0.83271799405412839</v>
      </c>
      <c r="I37" s="6">
        <v>1.1112868550066946</v>
      </c>
      <c r="J37" s="6">
        <v>0.54967748980093856</v>
      </c>
      <c r="L37" s="6">
        <v>0.8686377402950578</v>
      </c>
      <c r="M37" s="6">
        <v>0.71391727232780944</v>
      </c>
      <c r="N37" s="6">
        <v>0.95720948355609536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122.53259816028036</v>
      </c>
      <c r="F38" s="6">
        <v>178.14087240691643</v>
      </c>
      <c r="H38" s="6">
        <v>80.022225011401858</v>
      </c>
      <c r="I38" s="6">
        <v>59.962867724950485</v>
      </c>
      <c r="J38" s="6">
        <v>77.93654738079519</v>
      </c>
      <c r="L38" s="6">
        <v>563.64072801396662</v>
      </c>
      <c r="M38" s="6">
        <v>60.006904705278785</v>
      </c>
      <c r="N38" s="6">
        <v>15.795902739949817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74.9985601390418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249.99520046347268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0.24999520046347268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441.1680008178929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14999.71202780836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28.38278267970724</v>
      </c>
      <c r="F83" s="6">
        <v>10.582498590767473</v>
      </c>
      <c r="H83" s="6">
        <v>16.026781573997923</v>
      </c>
      <c r="I83" s="6">
        <v>12.009310956317233</v>
      </c>
      <c r="J83" s="6">
        <v>4.6298381257648176</v>
      </c>
      <c r="M83" s="6">
        <v>3.5647236700928802</v>
      </c>
      <c r="N83" s="6">
        <v>3.3553448569255124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33.589091928647626</v>
      </c>
      <c r="F85" s="6">
        <v>117740.30474819173</v>
      </c>
      <c r="H85" s="6">
        <v>22.259418852774893</v>
      </c>
      <c r="I85" s="6">
        <v>16.679598550440602</v>
      </c>
      <c r="J85" s="6">
        <v>51511.327611980618</v>
      </c>
      <c r="M85" s="6">
        <v>39660.922008153982</v>
      </c>
      <c r="N85" s="6">
        <v>37331.384700995906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33.589091928647626</v>
      </c>
      <c r="F86" s="6">
        <v>168.2004353545596</v>
      </c>
      <c r="H86" s="6">
        <v>22.259418852774893</v>
      </c>
      <c r="I86" s="6">
        <v>16.679598550440602</v>
      </c>
      <c r="J86" s="6">
        <v>73.587610874258019</v>
      </c>
      <c r="M86" s="6">
        <v>56.658460011648543</v>
      </c>
      <c r="N86" s="6">
        <v>53.330549572851297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329.24027908460397</v>
      </c>
      <c r="F92" s="6">
        <v>352.39720307255681</v>
      </c>
      <c r="H92" s="6">
        <v>203.5401259897736</v>
      </c>
      <c r="I92" s="6">
        <v>152.51824914522885</v>
      </c>
      <c r="J92" s="6">
        <v>154.1736095879684</v>
      </c>
      <c r="M92" s="6">
        <v>118.70529821409291</v>
      </c>
      <c r="N92" s="6">
        <v>111.73298373561956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30.194449659263025</v>
      </c>
      <c r="F93" s="6">
        <v>235.1666353503883</v>
      </c>
      <c r="H93" s="6">
        <v>17.049767631912683</v>
      </c>
      <c r="I93" s="6">
        <v>12.775862719486419</v>
      </c>
      <c r="J93" s="6">
        <v>102.88529168366262</v>
      </c>
      <c r="M93" s="6">
        <v>79.21608155761956</v>
      </c>
      <c r="N93" s="6">
        <v>74.563219042789171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58.577232338970262</v>
      </c>
      <c r="F94" s="6">
        <v>245.74913394115578</v>
      </c>
      <c r="H94" s="6">
        <v>33.076549205910609</v>
      </c>
      <c r="I94" s="6">
        <v>24.785173675803652</v>
      </c>
      <c r="J94" s="6">
        <v>107.51512980942744</v>
      </c>
      <c r="M94" s="6">
        <v>82.780805227712435</v>
      </c>
      <c r="N94" s="6">
        <v>77.918563899714684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33.589091928647626</v>
      </c>
      <c r="F95" s="6">
        <v>352.74995302558244</v>
      </c>
      <c r="H95" s="6">
        <v>22.259418852774893</v>
      </c>
      <c r="I95" s="6">
        <v>16.679598550440602</v>
      </c>
      <c r="J95" s="6">
        <v>154.32793752549392</v>
      </c>
      <c r="M95" s="6">
        <v>118.82412233642934</v>
      </c>
      <c r="N95" s="6">
        <v>111.84482856418376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3.3589091928647626E-2</v>
      </c>
      <c r="F96" s="6">
        <v>0.35274995302558243</v>
      </c>
      <c r="H96" s="6">
        <v>2.2259418852774892E-2</v>
      </c>
      <c r="I96" s="6">
        <v>1.6679598550440603E-2</v>
      </c>
      <c r="J96" s="6">
        <v>0.15432793752549392</v>
      </c>
      <c r="M96" s="6">
        <v>0.11882412233642935</v>
      </c>
      <c r="N96" s="6">
        <v>0.11184482856418376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451.28624460734511</v>
      </c>
      <c r="F97" s="6">
        <v>3523.9720307255684</v>
      </c>
      <c r="H97" s="6">
        <v>254.82582702656697</v>
      </c>
      <c r="I97" s="6">
        <v>190.94804420544401</v>
      </c>
      <c r="J97" s="6">
        <v>1541.7360958796842</v>
      </c>
      <c r="M97" s="6">
        <v>1187.0529821409291</v>
      </c>
      <c r="N97" s="6">
        <v>1117.3298373561956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26.842758855404099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18771.160038744125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26.815942912491607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37.281609521394586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64.124368376798685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55.922414282091879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5.5922414282091881E-2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558.66491867809782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240.07440748021318</v>
      </c>
      <c r="F110" s="6">
        <v>427.24630908239874</v>
      </c>
      <c r="H110" s="6">
        <v>420.21776739531401</v>
      </c>
      <c r="I110" s="6">
        <v>311.65538915517993</v>
      </c>
      <c r="J110" s="6">
        <v>394.38534528880371</v>
      </c>
      <c r="L110" s="6">
        <v>580.20464384389766</v>
      </c>
      <c r="M110" s="6">
        <v>401.54595504104748</v>
      </c>
      <c r="N110" s="6">
        <v>506.96192824369462</v>
      </c>
    </row>
    <row r="111" spans="1:42" x14ac:dyDescent="0.25">
      <c r="B111" s="5" t="s">
        <v>50</v>
      </c>
      <c r="C111" s="6" t="s">
        <v>42</v>
      </c>
      <c r="E111" s="6">
        <v>0.10990488140233184</v>
      </c>
      <c r="F111" s="6">
        <v>0.42906574249926666</v>
      </c>
      <c r="H111" s="6">
        <v>0.30915485395795078</v>
      </c>
      <c r="I111" s="6">
        <v>0.11260281143339426</v>
      </c>
      <c r="J111" s="6">
        <v>0.25025115040844759</v>
      </c>
      <c r="L111" s="6">
        <v>0.30000174667975965</v>
      </c>
      <c r="M111" s="6">
        <v>0.33734348906553679</v>
      </c>
      <c r="N111" s="6">
        <v>0.28244045572922927</v>
      </c>
    </row>
    <row r="112" spans="1:42" x14ac:dyDescent="0.25">
      <c r="B112" s="5" t="s">
        <v>50</v>
      </c>
      <c r="C112" s="6" t="s">
        <v>6</v>
      </c>
      <c r="E112" s="6">
        <v>109.90488140233184</v>
      </c>
      <c r="F112" s="6">
        <v>429.06574249926666</v>
      </c>
      <c r="H112" s="6">
        <v>309.15485395795076</v>
      </c>
      <c r="I112" s="6">
        <v>112.60281143339427</v>
      </c>
      <c r="J112" s="6">
        <v>250.25115040844759</v>
      </c>
      <c r="L112" s="6">
        <v>300.00174667975966</v>
      </c>
      <c r="M112" s="6">
        <v>337.3434890655368</v>
      </c>
      <c r="N112" s="6">
        <v>282.44045572922926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7340.0744074802133</v>
      </c>
      <c r="F115" s="6">
        <v>7527.2463090823985</v>
      </c>
      <c r="H115" s="6">
        <v>7520.2177673953138</v>
      </c>
      <c r="I115" s="6">
        <v>7411.6553891551803</v>
      </c>
      <c r="J115" s="6">
        <v>7494.3853452888034</v>
      </c>
      <c r="L115" s="6">
        <v>7680.2046438438974</v>
      </c>
      <c r="M115" s="6">
        <v>7501.5459550410478</v>
      </c>
      <c r="N115" s="6">
        <v>7606.9619282436943</v>
      </c>
    </row>
    <row r="116" spans="1:14" x14ac:dyDescent="0.25">
      <c r="C116" s="6" t="s">
        <v>5</v>
      </c>
      <c r="E116" s="6">
        <v>240.07440748021327</v>
      </c>
      <c r="F116" s="6">
        <v>427.24630908239851</v>
      </c>
      <c r="H116" s="6">
        <v>420.21776739531379</v>
      </c>
      <c r="I116" s="6">
        <v>311.65538915518027</v>
      </c>
      <c r="J116" s="6">
        <v>394.38534528880336</v>
      </c>
      <c r="L116" s="6">
        <v>580.20464384389743</v>
      </c>
      <c r="M116" s="6">
        <v>401.54595504104782</v>
      </c>
      <c r="N116" s="6">
        <v>506.96192824369427</v>
      </c>
    </row>
    <row r="117" spans="1:14" x14ac:dyDescent="0.25">
      <c r="C117" s="6" t="s">
        <v>33</v>
      </c>
      <c r="E117" s="6">
        <v>3.2707353379899704</v>
      </c>
      <c r="F117" s="6">
        <v>5.6759974569568925</v>
      </c>
      <c r="H117" s="6">
        <v>5.5878404109148487</v>
      </c>
      <c r="I117" s="6">
        <v>4.2049363170769922</v>
      </c>
      <c r="J117" s="6">
        <v>5.2624108198109383</v>
      </c>
      <c r="L117" s="6">
        <v>7.5545466657449429</v>
      </c>
      <c r="M117" s="6">
        <v>5.3528426999931726</v>
      </c>
      <c r="N117" s="6">
        <v>6.6644467663418734</v>
      </c>
    </row>
    <row r="119" spans="1:14" x14ac:dyDescent="0.25">
      <c r="B119" s="5" t="s">
        <v>90</v>
      </c>
      <c r="C119" s="6" t="s">
        <v>91</v>
      </c>
      <c r="E119" s="6">
        <v>1.200372037401066</v>
      </c>
      <c r="F119" s="6">
        <v>2.1362315454119938</v>
      </c>
      <c r="H119" s="6">
        <v>2.1010888369765701</v>
      </c>
      <c r="I119" s="6">
        <v>1.5582769457758996</v>
      </c>
      <c r="J119" s="6">
        <v>1.9719267264440186</v>
      </c>
      <c r="L119" s="6">
        <v>2.9010232192194882</v>
      </c>
      <c r="M119" s="6">
        <v>2.0077297752052372</v>
      </c>
      <c r="N119" s="6">
        <v>2.5348096412184731</v>
      </c>
    </row>
    <row r="120" spans="1:14" x14ac:dyDescent="0.25">
      <c r="C120" s="6" t="s">
        <v>92</v>
      </c>
      <c r="E120" s="6">
        <v>0.54952440701165917</v>
      </c>
      <c r="F120" s="6">
        <v>2.1453287124963332</v>
      </c>
      <c r="H120" s="6">
        <v>1.5457742697897539</v>
      </c>
      <c r="I120" s="6">
        <v>0.56301405716697128</v>
      </c>
      <c r="J120" s="6">
        <v>1.2512557520422378</v>
      </c>
      <c r="L120" s="6">
        <v>1.5000087333987984</v>
      </c>
      <c r="M120" s="6">
        <v>1.6867174453276841</v>
      </c>
      <c r="N120" s="6">
        <v>1.4122022786461463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64.124368376798685</v>
      </c>
    </row>
    <row r="122" spans="1:14" x14ac:dyDescent="0.25">
      <c r="B122" s="29" t="s">
        <v>94</v>
      </c>
      <c r="C122" s="6" t="s">
        <v>5</v>
      </c>
      <c r="D122" s="1"/>
      <c r="E122" s="1">
        <v>58.577232338970262</v>
      </c>
      <c r="F122" s="1">
        <v>245.74913394115578</v>
      </c>
      <c r="G122" s="1"/>
      <c r="H122" s="1">
        <v>33.076549205910609</v>
      </c>
      <c r="I122" s="1">
        <v>24.785173675803652</v>
      </c>
      <c r="J122" s="1">
        <v>107.51512980942744</v>
      </c>
      <c r="K122" s="1"/>
      <c r="L122" s="1">
        <v>0</v>
      </c>
      <c r="M122" s="1">
        <v>82.780805227712435</v>
      </c>
      <c r="N122" s="1">
        <v>77.918563899714684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441.1680008178929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55.922414282091879</v>
      </c>
    </row>
    <row r="128" spans="1:14" x14ac:dyDescent="0.25">
      <c r="B128" s="29" t="s">
        <v>94</v>
      </c>
      <c r="C128" s="6" t="s">
        <v>6</v>
      </c>
      <c r="D128" s="1"/>
      <c r="E128" s="1">
        <v>33.589091928647626</v>
      </c>
      <c r="F128" s="1">
        <v>352.74995302558244</v>
      </c>
      <c r="G128" s="1"/>
      <c r="H128" s="1">
        <v>22.259418852774893</v>
      </c>
      <c r="I128" s="1">
        <v>16.679598550440602</v>
      </c>
      <c r="J128" s="1">
        <v>154.32793752549392</v>
      </c>
      <c r="K128" s="1"/>
      <c r="L128" s="1">
        <v>0</v>
      </c>
      <c r="M128" s="1">
        <v>118.82412233642934</v>
      </c>
      <c r="N128" s="1">
        <v>111.84482856418376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249.99520046347268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topLeftCell="A120" zoomScale="80" zoomScaleNormal="80" workbookViewId="0">
      <selection activeCell="R1" sqref="P1:R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250</v>
      </c>
      <c r="F6" s="8">
        <v>250</v>
      </c>
      <c r="G6" s="8"/>
      <c r="H6" s="8">
        <v>250</v>
      </c>
      <c r="I6" s="8">
        <v>250</v>
      </c>
      <c r="J6" s="8">
        <v>250</v>
      </c>
      <c r="K6" s="8"/>
      <c r="L6" s="8">
        <v>250</v>
      </c>
      <c r="M6" s="8">
        <v>250</v>
      </c>
      <c r="N6" s="8">
        <v>250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7354.8621143040054</v>
      </c>
      <c r="F9" s="6">
        <v>7591.2233829462893</v>
      </c>
      <c r="H9" s="6">
        <v>7528.5313663313127</v>
      </c>
      <c r="I9" s="6">
        <v>7417.8769703550788</v>
      </c>
      <c r="J9" s="6">
        <v>7521.7412731896693</v>
      </c>
      <c r="L9" s="6">
        <v>7798.783539945036</v>
      </c>
      <c r="M9" s="6">
        <v>7522.5226003630651</v>
      </c>
      <c r="N9" s="6">
        <v>7643.2979139774043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1049.3503752539655</v>
      </c>
      <c r="F10" s="6">
        <v>1082.1336832146503</v>
      </c>
      <c r="H10" s="6">
        <v>1073.4383005101529</v>
      </c>
      <c r="I10" s="6">
        <v>1058.0905357882493</v>
      </c>
      <c r="J10" s="6">
        <v>1072.496514591407</v>
      </c>
      <c r="L10" s="6">
        <v>1110.9222769903763</v>
      </c>
      <c r="M10" s="6">
        <v>1072.604884670357</v>
      </c>
      <c r="N10" s="6">
        <v>1089.3564206686658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262337.59381349134</v>
      </c>
      <c r="F11" s="6">
        <v>270533.42080366256</v>
      </c>
      <c r="H11" s="6">
        <v>268359.57512753824</v>
      </c>
      <c r="I11" s="6">
        <v>264522.63394706231</v>
      </c>
      <c r="J11" s="6">
        <v>268124.12864785176</v>
      </c>
      <c r="L11" s="6">
        <v>277730.5692475941</v>
      </c>
      <c r="M11" s="6">
        <v>268151.22116758925</v>
      </c>
      <c r="N11" s="6">
        <v>272339.10516716645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412.35633846946587</v>
      </c>
      <c r="F32" s="6">
        <v>444.1384903309679</v>
      </c>
      <c r="H32" s="6">
        <v>254.69875696810121</v>
      </c>
      <c r="I32" s="6">
        <v>190.80342252893843</v>
      </c>
      <c r="J32" s="6">
        <v>193.40122486016722</v>
      </c>
      <c r="L32" s="6">
        <v>95.156972476235268</v>
      </c>
      <c r="M32" s="6">
        <v>148.78520540552191</v>
      </c>
      <c r="N32" s="6">
        <v>140.3153851119788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1484481.6309047723</v>
      </c>
      <c r="F33" s="6">
        <v>1598897.2860736556</v>
      </c>
      <c r="H33" s="6">
        <v>916914.79155333107</v>
      </c>
      <c r="I33" s="6">
        <v>686891.77159076103</v>
      </c>
      <c r="J33" s="6">
        <v>696243.85250151996</v>
      </c>
      <c r="L33" s="6">
        <v>342564.82686258544</v>
      </c>
      <c r="M33" s="6">
        <v>535626.31095883006</v>
      </c>
      <c r="N33" s="6">
        <v>505134.98229513783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7125.5118283429074</v>
      </c>
      <c r="F34" s="6">
        <v>15093.590380535312</v>
      </c>
      <c r="H34" s="6">
        <v>4327.8378161317223</v>
      </c>
      <c r="I34" s="6">
        <v>3242.1291619083918</v>
      </c>
      <c r="J34" s="6">
        <v>6572.5419676143501</v>
      </c>
      <c r="L34" s="6">
        <v>4206.6960738725493</v>
      </c>
      <c r="M34" s="6">
        <v>5056.3123754513563</v>
      </c>
      <c r="N34" s="6">
        <v>3778.4096675676315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16.786870369673181</v>
      </c>
      <c r="F35" s="6">
        <v>4.7590097926998405E-3</v>
      </c>
      <c r="H35" s="6">
        <v>25.353452356301624</v>
      </c>
      <c r="I35" s="6">
        <v>33.84369480594939</v>
      </c>
      <c r="J35" s="6">
        <v>1.0928883342534237E-2</v>
      </c>
      <c r="M35" s="6">
        <v>1.4206112893006462E-2</v>
      </c>
      <c r="N35" s="6">
        <v>1.5063632709365353E-2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5.9426757185192507</v>
      </c>
      <c r="F36" s="6">
        <v>1.6847245088855282E-3</v>
      </c>
      <c r="H36" s="6">
        <v>8.9753088205542415</v>
      </c>
      <c r="I36" s="6">
        <v>11.980917164383103</v>
      </c>
      <c r="J36" s="6">
        <v>3.8689051764847905E-3</v>
      </c>
      <c r="M36" s="6">
        <v>5.0290685687505174E-3</v>
      </c>
      <c r="N36" s="6">
        <v>5.3326368979628126E-3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0.50522646046038644</v>
      </c>
      <c r="F37" s="6">
        <v>0.23851164827189553</v>
      </c>
      <c r="H37" s="6">
        <v>0.83182348159710573</v>
      </c>
      <c r="I37" s="6">
        <v>1.1103805370552426</v>
      </c>
      <c r="J37" s="6">
        <v>0.54773284639961051</v>
      </c>
      <c r="L37" s="6">
        <v>0.85577780205268372</v>
      </c>
      <c r="M37" s="6">
        <v>0.71198075844373565</v>
      </c>
      <c r="N37" s="6">
        <v>0.95278104724938917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122.77256880234827</v>
      </c>
      <c r="F38" s="6">
        <v>179.61372552837025</v>
      </c>
      <c r="H38" s="6">
        <v>80.108277976598188</v>
      </c>
      <c r="I38" s="6">
        <v>60.011810786924336</v>
      </c>
      <c r="J38" s="6">
        <v>78.213249414610772</v>
      </c>
      <c r="L38" s="6">
        <v>572.11066604666667</v>
      </c>
      <c r="M38" s="6">
        <v>60.170117267871142</v>
      </c>
      <c r="N38" s="6">
        <v>15.869320603784054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95.156972476235268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317.1899082541176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0.31718990825411758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559.74689691903097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19031.394495247052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35.547960212884988</v>
      </c>
      <c r="F83" s="6">
        <v>13.33749220213117</v>
      </c>
      <c r="H83" s="6">
        <v>20.055020233708756</v>
      </c>
      <c r="I83" s="6">
        <v>15.023891537711688</v>
      </c>
      <c r="J83" s="6">
        <v>5.8078445903954128</v>
      </c>
      <c r="M83" s="6">
        <v>4.46802418635201</v>
      </c>
      <c r="N83" s="6">
        <v>4.2136752285879524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42.068591967911225</v>
      </c>
      <c r="F85" s="6">
        <v>148392.21408690666</v>
      </c>
      <c r="H85" s="6">
        <v>27.854194769039943</v>
      </c>
      <c r="I85" s="6">
        <v>20.866516024599566</v>
      </c>
      <c r="J85" s="6">
        <v>64617.763578053098</v>
      </c>
      <c r="M85" s="6">
        <v>49710.994507699274</v>
      </c>
      <c r="N85" s="6">
        <v>46881.121813395104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42.068591967911225</v>
      </c>
      <c r="F86" s="6">
        <v>211.98887726700951</v>
      </c>
      <c r="H86" s="6">
        <v>27.854194769039943</v>
      </c>
      <c r="I86" s="6">
        <v>20.866516024599566</v>
      </c>
      <c r="J86" s="6">
        <v>92.311090825790146</v>
      </c>
      <c r="M86" s="6">
        <v>71.015706439570394</v>
      </c>
      <c r="N86" s="6">
        <v>66.973031161993006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412.35633846946587</v>
      </c>
      <c r="F92" s="6">
        <v>444.1384903309679</v>
      </c>
      <c r="H92" s="6">
        <v>254.69875696810118</v>
      </c>
      <c r="I92" s="6">
        <v>190.80342252893843</v>
      </c>
      <c r="J92" s="6">
        <v>193.40122486016722</v>
      </c>
      <c r="M92" s="6">
        <v>148.78520540552194</v>
      </c>
      <c r="N92" s="6">
        <v>140.3153851119788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37.816978949877651</v>
      </c>
      <c r="F93" s="6">
        <v>296.38871560291489</v>
      </c>
      <c r="H93" s="6">
        <v>21.335127908200807</v>
      </c>
      <c r="I93" s="6">
        <v>15.982863337991159</v>
      </c>
      <c r="J93" s="6">
        <v>129.06321311989808</v>
      </c>
      <c r="M93" s="6">
        <v>99.289426363377999</v>
      </c>
      <c r="N93" s="6">
        <v>93.637227301954496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73.364939162762639</v>
      </c>
      <c r="F94" s="6">
        <v>309.72620780504604</v>
      </c>
      <c r="H94" s="6">
        <v>41.390148141909563</v>
      </c>
      <c r="I94" s="6">
        <v>31.006754875702846</v>
      </c>
      <c r="J94" s="6">
        <v>134.87105771029348</v>
      </c>
      <c r="M94" s="6">
        <v>103.75745054973001</v>
      </c>
      <c r="N94" s="6">
        <v>97.850902530542442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42.068591967911232</v>
      </c>
      <c r="F95" s="6">
        <v>444.58307340437233</v>
      </c>
      <c r="H95" s="6">
        <v>27.854194769039939</v>
      </c>
      <c r="I95" s="6">
        <v>20.866516024599566</v>
      </c>
      <c r="J95" s="6">
        <v>193.59481967984709</v>
      </c>
      <c r="M95" s="6">
        <v>148.93413954506701</v>
      </c>
      <c r="N95" s="6">
        <v>140.45584095293177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4.2068591967911233E-2</v>
      </c>
      <c r="F96" s="6">
        <v>0.44458307340437231</v>
      </c>
      <c r="H96" s="6">
        <v>2.7854194769039938E-2</v>
      </c>
      <c r="I96" s="6">
        <v>2.0866516024599567E-2</v>
      </c>
      <c r="J96" s="6">
        <v>0.1935948196798471</v>
      </c>
      <c r="M96" s="6">
        <v>0.14893413954506701</v>
      </c>
      <c r="N96" s="6">
        <v>0.14045584095293176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565.21256738487136</v>
      </c>
      <c r="F97" s="6">
        <v>4441.3849033096794</v>
      </c>
      <c r="H97" s="6">
        <v>318.87482171596923</v>
      </c>
      <c r="I97" s="6">
        <v>238.87987544961584</v>
      </c>
      <c r="J97" s="6">
        <v>1934.0122486016724</v>
      </c>
      <c r="M97" s="6">
        <v>1487.8520540552192</v>
      </c>
      <c r="N97" s="6">
        <v>1403.1538511197882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33.709401828703619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23573.008271820712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33.675726102601018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46.818613650977248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80.528015479680874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70.227920476465883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7.022792047646588E-2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701.57692555989411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254.86211430400559</v>
      </c>
      <c r="F110" s="6">
        <v>491.22338294628901</v>
      </c>
      <c r="H110" s="6">
        <v>428.53136633131305</v>
      </c>
      <c r="I110" s="6">
        <v>317.87697035507915</v>
      </c>
      <c r="J110" s="6">
        <v>421.74127318966976</v>
      </c>
      <c r="L110" s="6">
        <v>698.78353994503573</v>
      </c>
      <c r="M110" s="6">
        <v>422.52260036306507</v>
      </c>
      <c r="N110" s="6">
        <v>543.29791397740451</v>
      </c>
    </row>
    <row r="111" spans="1:42" x14ac:dyDescent="0.25">
      <c r="B111" s="5" t="s">
        <v>50</v>
      </c>
      <c r="C111" s="6" t="s">
        <v>42</v>
      </c>
      <c r="E111" s="6">
        <v>0.11838438144159544</v>
      </c>
      <c r="F111" s="6">
        <v>0.52089886287805653</v>
      </c>
      <c r="H111" s="6">
        <v>0.31474962987421584</v>
      </c>
      <c r="I111" s="6">
        <v>0.11678972890755322</v>
      </c>
      <c r="J111" s="6">
        <v>0.28951803256280073</v>
      </c>
      <c r="L111" s="6">
        <v>0.36719645447040455</v>
      </c>
      <c r="M111" s="6">
        <v>0.3674535062741745</v>
      </c>
      <c r="N111" s="6">
        <v>0.32535697431235128</v>
      </c>
    </row>
    <row r="112" spans="1:42" x14ac:dyDescent="0.25">
      <c r="B112" s="5" t="s">
        <v>50</v>
      </c>
      <c r="C112" s="6" t="s">
        <v>6</v>
      </c>
      <c r="E112" s="6">
        <v>118.38438144159544</v>
      </c>
      <c r="F112" s="6">
        <v>520.89886287805655</v>
      </c>
      <c r="H112" s="6">
        <v>314.74962987421583</v>
      </c>
      <c r="I112" s="6">
        <v>116.78972890755323</v>
      </c>
      <c r="J112" s="6">
        <v>289.51803256280073</v>
      </c>
      <c r="L112" s="6">
        <v>367.19645447040455</v>
      </c>
      <c r="M112" s="6">
        <v>367.45350627417452</v>
      </c>
      <c r="N112" s="6">
        <v>325.35697431235127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7354.8621143040054</v>
      </c>
      <c r="F115" s="6">
        <v>7591.2233829462893</v>
      </c>
      <c r="H115" s="6">
        <v>7528.5313663313127</v>
      </c>
      <c r="I115" s="6">
        <v>7417.8769703550788</v>
      </c>
      <c r="J115" s="6">
        <v>7521.7412731896693</v>
      </c>
      <c r="L115" s="6">
        <v>7798.783539945036</v>
      </c>
      <c r="M115" s="6">
        <v>7522.5226003630651</v>
      </c>
      <c r="N115" s="6">
        <v>7643.2979139774043</v>
      </c>
    </row>
    <row r="116" spans="1:14" x14ac:dyDescent="0.25">
      <c r="C116" s="6" t="s">
        <v>5</v>
      </c>
      <c r="E116" s="6">
        <v>254.86211430400544</v>
      </c>
      <c r="F116" s="6">
        <v>491.22338294628935</v>
      </c>
      <c r="H116" s="6">
        <v>428.53136633131271</v>
      </c>
      <c r="I116" s="6">
        <v>317.87697035507881</v>
      </c>
      <c r="J116" s="6">
        <v>421.7412731896693</v>
      </c>
      <c r="L116" s="6">
        <v>698.78353994503595</v>
      </c>
      <c r="M116" s="6">
        <v>422.52260036306507</v>
      </c>
      <c r="N116" s="6">
        <v>543.29791397740428</v>
      </c>
    </row>
    <row r="117" spans="1:14" x14ac:dyDescent="0.25">
      <c r="C117" s="6" t="s">
        <v>33</v>
      </c>
      <c r="E117" s="6">
        <v>3.4652194744526925</v>
      </c>
      <c r="F117" s="6">
        <v>6.4709383213491574</v>
      </c>
      <c r="H117" s="6">
        <v>5.6920977741790031</v>
      </c>
      <c r="I117" s="6">
        <v>4.2852823203383847</v>
      </c>
      <c r="J117" s="6">
        <v>5.6069633063944213</v>
      </c>
      <c r="L117" s="6">
        <v>8.9601607271941379</v>
      </c>
      <c r="M117" s="6">
        <v>5.6167674437119341</v>
      </c>
      <c r="N117" s="6">
        <v>7.1081609024275743</v>
      </c>
    </row>
    <row r="119" spans="1:14" x14ac:dyDescent="0.25">
      <c r="B119" s="5" t="s">
        <v>90</v>
      </c>
      <c r="C119" s="6" t="s">
        <v>91</v>
      </c>
      <c r="E119" s="6">
        <v>1.0194484572160223</v>
      </c>
      <c r="F119" s="6">
        <v>1.9648935317851561</v>
      </c>
      <c r="H119" s="6">
        <v>1.7141254653252522</v>
      </c>
      <c r="I119" s="6">
        <v>1.2715078814203167</v>
      </c>
      <c r="J119" s="6">
        <v>1.686965092758679</v>
      </c>
      <c r="L119" s="6">
        <v>2.7951341597801429</v>
      </c>
      <c r="M119" s="6">
        <v>1.6900904014522602</v>
      </c>
      <c r="N119" s="6">
        <v>2.1731916559096178</v>
      </c>
    </row>
    <row r="120" spans="1:14" x14ac:dyDescent="0.25">
      <c r="C120" s="6" t="s">
        <v>92</v>
      </c>
      <c r="E120" s="6">
        <v>0.47353752576638175</v>
      </c>
      <c r="F120" s="6">
        <v>2.0835954515122261</v>
      </c>
      <c r="H120" s="6">
        <v>1.2589985194968634</v>
      </c>
      <c r="I120" s="6">
        <v>0.46715891563021289</v>
      </c>
      <c r="J120" s="6">
        <v>1.1580721302512029</v>
      </c>
      <c r="L120" s="6">
        <v>1.4687858178816182</v>
      </c>
      <c r="M120" s="6">
        <v>1.469814025096698</v>
      </c>
      <c r="N120" s="6">
        <v>1.3014278972494051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80.528015479680874</v>
      </c>
    </row>
    <row r="122" spans="1:14" x14ac:dyDescent="0.25">
      <c r="B122" s="29" t="s">
        <v>94</v>
      </c>
      <c r="C122" s="6" t="s">
        <v>5</v>
      </c>
      <c r="D122" s="1"/>
      <c r="E122" s="1">
        <v>73.364939162762639</v>
      </c>
      <c r="F122" s="1">
        <v>309.72620780504604</v>
      </c>
      <c r="G122" s="1"/>
      <c r="H122" s="1">
        <v>41.390148141909563</v>
      </c>
      <c r="I122" s="1">
        <v>31.006754875702846</v>
      </c>
      <c r="J122" s="1">
        <v>134.87105771029348</v>
      </c>
      <c r="K122" s="1"/>
      <c r="L122" s="1">
        <v>0</v>
      </c>
      <c r="M122" s="1">
        <v>103.75745054973001</v>
      </c>
      <c r="N122" s="1">
        <v>97.850902530542442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559.74689691903097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70.227920476465883</v>
      </c>
    </row>
    <row r="128" spans="1:14" x14ac:dyDescent="0.25">
      <c r="B128" s="29" t="s">
        <v>94</v>
      </c>
      <c r="C128" s="6" t="s">
        <v>6</v>
      </c>
      <c r="D128" s="1"/>
      <c r="E128" s="1">
        <v>42.068591967911232</v>
      </c>
      <c r="F128" s="1">
        <v>444.58307340437233</v>
      </c>
      <c r="G128" s="1"/>
      <c r="H128" s="1">
        <v>27.854194769039939</v>
      </c>
      <c r="I128" s="1">
        <v>20.866516024599566</v>
      </c>
      <c r="J128" s="1">
        <v>193.59481967984709</v>
      </c>
      <c r="K128" s="1"/>
      <c r="L128" s="1">
        <v>0</v>
      </c>
      <c r="M128" s="1">
        <v>148.93413954506701</v>
      </c>
      <c r="N128" s="1">
        <v>140.45584095293177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317.1899082541176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R1" sqref="P1:R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300</v>
      </c>
      <c r="F6" s="8">
        <v>300</v>
      </c>
      <c r="G6" s="8"/>
      <c r="H6" s="8">
        <v>300</v>
      </c>
      <c r="I6" s="8">
        <v>300</v>
      </c>
      <c r="J6" s="8">
        <v>300</v>
      </c>
      <c r="K6" s="8"/>
      <c r="L6" s="8">
        <v>300</v>
      </c>
      <c r="M6" s="8">
        <v>300</v>
      </c>
      <c r="N6" s="8">
        <v>300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7369.7078559508818</v>
      </c>
      <c r="F9" s="6">
        <v>7656.2671901479171</v>
      </c>
      <c r="H9" s="6">
        <v>7536.862864794437</v>
      </c>
      <c r="I9" s="6">
        <v>7424.1087162449385</v>
      </c>
      <c r="J9" s="6">
        <v>7549.2921394361701</v>
      </c>
      <c r="L9" s="6">
        <v>7920.9806231701632</v>
      </c>
      <c r="M9" s="6">
        <v>7543.6136654982665</v>
      </c>
      <c r="N9" s="6">
        <v>7679.9732494352711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1051.4094796203872</v>
      </c>
      <c r="F10" s="6">
        <v>1091.1552592735161</v>
      </c>
      <c r="H10" s="6">
        <v>1074.5938793469884</v>
      </c>
      <c r="I10" s="6">
        <v>1058.9548789431728</v>
      </c>
      <c r="J10" s="6">
        <v>1076.3178197397967</v>
      </c>
      <c r="L10" s="6">
        <v>1127.8710124337015</v>
      </c>
      <c r="M10" s="6">
        <v>1075.5302154046094</v>
      </c>
      <c r="N10" s="6">
        <v>1094.4432896966721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315422.84388611617</v>
      </c>
      <c r="F11" s="6">
        <v>327346.57778205484</v>
      </c>
      <c r="H11" s="6">
        <v>322378.16380409652</v>
      </c>
      <c r="I11" s="6">
        <v>317686.46368295187</v>
      </c>
      <c r="J11" s="6">
        <v>322895.34592193901</v>
      </c>
      <c r="L11" s="6">
        <v>338361.30373011046</v>
      </c>
      <c r="M11" s="6">
        <v>322659.0646213828</v>
      </c>
      <c r="N11" s="6">
        <v>328332.9869090016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495.79858945788584</v>
      </c>
      <c r="F32" s="6">
        <v>537.4094425717708</v>
      </c>
      <c r="H32" s="6">
        <v>305.96753462416888</v>
      </c>
      <c r="I32" s="6">
        <v>229.15114543261825</v>
      </c>
      <c r="J32" s="6">
        <v>232.90837612368964</v>
      </c>
      <c r="L32" s="6">
        <v>115.93047662450689</v>
      </c>
      <c r="M32" s="6">
        <v>179.02918732427716</v>
      </c>
      <c r="N32" s="6">
        <v>169.16472379104053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1784873.4941495936</v>
      </c>
      <c r="F33" s="6">
        <v>1934672.4455204185</v>
      </c>
      <c r="H33" s="6">
        <v>1101482.2434612131</v>
      </c>
      <c r="I33" s="6">
        <v>824943.46360265475</v>
      </c>
      <c r="J33" s="6">
        <v>838469.48326969601</v>
      </c>
      <c r="L33" s="6">
        <v>417349.38196871924</v>
      </c>
      <c r="M33" s="6">
        <v>644504.55876375071</v>
      </c>
      <c r="N33" s="6">
        <v>608992.51845373109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7139.4939765983736</v>
      </c>
      <c r="F34" s="6">
        <v>15219.423238093963</v>
      </c>
      <c r="H34" s="6">
        <v>4332.4968242807709</v>
      </c>
      <c r="I34" s="6">
        <v>3244.777623503775</v>
      </c>
      <c r="J34" s="6">
        <v>6595.9599350549424</v>
      </c>
      <c r="L34" s="6">
        <v>4270.8753421465599</v>
      </c>
      <c r="M34" s="6">
        <v>5070.1025289415065</v>
      </c>
      <c r="N34" s="6">
        <v>3796.0533650282578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16.753994578892566</v>
      </c>
      <c r="F35" s="6">
        <v>4.7196627167957993E-3</v>
      </c>
      <c r="H35" s="6">
        <v>25.326188183718152</v>
      </c>
      <c r="I35" s="6">
        <v>33.816070809380207</v>
      </c>
      <c r="J35" s="6">
        <v>1.0890081979761044E-2</v>
      </c>
      <c r="M35" s="6">
        <v>1.4167473738043685E-2</v>
      </c>
      <c r="N35" s="6">
        <v>1.4993618367462111E-2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5.9310374465068554</v>
      </c>
      <c r="F36" s="6">
        <v>1.6707953542890819E-3</v>
      </c>
      <c r="H36" s="6">
        <v>8.9656571027039611</v>
      </c>
      <c r="I36" s="6">
        <v>11.971138066192369</v>
      </c>
      <c r="J36" s="6">
        <v>3.8551692083549434E-3</v>
      </c>
      <c r="M36" s="6">
        <v>5.0153900233799505E-3</v>
      </c>
      <c r="N36" s="6">
        <v>5.3078513053887392E-3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0.50423701340771065</v>
      </c>
      <c r="F37" s="6">
        <v>0.23653965486626138</v>
      </c>
      <c r="H37" s="6">
        <v>0.83092896914008274</v>
      </c>
      <c r="I37" s="6">
        <v>1.1094742191037905</v>
      </c>
      <c r="J37" s="6">
        <v>0.54578820299828223</v>
      </c>
      <c r="L37" s="6">
        <v>0.84291786381030975</v>
      </c>
      <c r="M37" s="6">
        <v>0.71004424455966197</v>
      </c>
      <c r="N37" s="6">
        <v>0.94835261094268242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123.01348121678997</v>
      </c>
      <c r="F38" s="6">
        <v>181.11113653331813</v>
      </c>
      <c r="H38" s="6">
        <v>80.194516217437069</v>
      </c>
      <c r="I38" s="6">
        <v>60.060833811054884</v>
      </c>
      <c r="J38" s="6">
        <v>78.491923227153819</v>
      </c>
      <c r="L38" s="6">
        <v>580.83904653193201</v>
      </c>
      <c r="M38" s="6">
        <v>60.334220094403925</v>
      </c>
      <c r="N38" s="6">
        <v>15.943424133118681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115.93047662450689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386.43492208168965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0.38643492208168967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681.9439801441581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23186.09532490138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42.741257711886711</v>
      </c>
      <c r="F83" s="6">
        <v>16.138421698851978</v>
      </c>
      <c r="H83" s="6">
        <v>24.091931860170778</v>
      </c>
      <c r="I83" s="6">
        <v>18.043397278158917</v>
      </c>
      <c r="J83" s="6">
        <v>6.9942455292399295</v>
      </c>
      <c r="M83" s="6">
        <v>5.3762518715999148</v>
      </c>
      <c r="N83" s="6">
        <v>5.0800217354666826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50.581370073238709</v>
      </c>
      <c r="F85" s="6">
        <v>179555.20359203359</v>
      </c>
      <c r="H85" s="6">
        <v>33.461016472459413</v>
      </c>
      <c r="I85" s="6">
        <v>25.060273997442941</v>
      </c>
      <c r="J85" s="6">
        <v>77817.59600845493</v>
      </c>
      <c r="M85" s="6">
        <v>59815.886421894917</v>
      </c>
      <c r="N85" s="6">
        <v>56520.046010977778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50.581370073238709</v>
      </c>
      <c r="F86" s="6">
        <v>256.50743370290513</v>
      </c>
      <c r="H86" s="6">
        <v>33.461016472459413</v>
      </c>
      <c r="I86" s="6">
        <v>25.060273997442941</v>
      </c>
      <c r="J86" s="6">
        <v>111.16799429779276</v>
      </c>
      <c r="M86" s="6">
        <v>85.451266316992744</v>
      </c>
      <c r="N86" s="6">
        <v>80.742922872825403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495.79858945788584</v>
      </c>
      <c r="F92" s="6">
        <v>537.4094425717708</v>
      </c>
      <c r="H92" s="6">
        <v>305.96753462416888</v>
      </c>
      <c r="I92" s="6">
        <v>229.15114543261822</v>
      </c>
      <c r="J92" s="6">
        <v>232.90837612368964</v>
      </c>
      <c r="M92" s="6">
        <v>179.02918732427716</v>
      </c>
      <c r="N92" s="6">
        <v>169.1647237910405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45.469423097751822</v>
      </c>
      <c r="F93" s="6">
        <v>358.63159330782173</v>
      </c>
      <c r="H93" s="6">
        <v>25.629714744862532</v>
      </c>
      <c r="I93" s="6">
        <v>19.195103487403106</v>
      </c>
      <c r="J93" s="6">
        <v>155.42767842755399</v>
      </c>
      <c r="M93" s="6">
        <v>119.47226381333144</v>
      </c>
      <c r="N93" s="6">
        <v>112.88937189925961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88.210680809638532</v>
      </c>
      <c r="F94" s="6">
        <v>374.7700150066737</v>
      </c>
      <c r="H94" s="6">
        <v>49.721646605033314</v>
      </c>
      <c r="I94" s="6">
        <v>37.238500765562023</v>
      </c>
      <c r="J94" s="6">
        <v>162.4219239567939</v>
      </c>
      <c r="M94" s="6">
        <v>124.84851568493136</v>
      </c>
      <c r="N94" s="6">
        <v>117.9693936347263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50.581370073238709</v>
      </c>
      <c r="F95" s="6">
        <v>537.9473899617326</v>
      </c>
      <c r="H95" s="6">
        <v>33.461016472459413</v>
      </c>
      <c r="I95" s="6">
        <v>25.060273997442941</v>
      </c>
      <c r="J95" s="6">
        <v>233.14151764133098</v>
      </c>
      <c r="M95" s="6">
        <v>179.20839571999716</v>
      </c>
      <c r="N95" s="6">
        <v>169.33405784888942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5.0581370073238707E-2</v>
      </c>
      <c r="F96" s="6">
        <v>0.53794738996173264</v>
      </c>
      <c r="H96" s="6">
        <v>3.3461016472459415E-2</v>
      </c>
      <c r="I96" s="6">
        <v>2.5060273997442942E-2</v>
      </c>
      <c r="J96" s="6">
        <v>0.23314151764133098</v>
      </c>
      <c r="M96" s="6">
        <v>0.17920839571999717</v>
      </c>
      <c r="N96" s="6">
        <v>0.16933405784888941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679.5859976189987</v>
      </c>
      <c r="F97" s="6">
        <v>5374.0944257177089</v>
      </c>
      <c r="H97" s="6">
        <v>383.06171657671536</v>
      </c>
      <c r="I97" s="6">
        <v>286.89001672272678</v>
      </c>
      <c r="J97" s="6">
        <v>2329.0837612368964</v>
      </c>
      <c r="M97" s="6">
        <v>1790.2918732427715</v>
      </c>
      <c r="N97" s="6">
        <v>1691.6472379104052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40.640173883733461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28419.702016596828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40.599574309424042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56.444685949629807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97.084859833363268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84.667028924444708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8.4667028924444707E-2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845.82361895520262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269.70785595088148</v>
      </c>
      <c r="F110" s="6">
        <v>556.26719014791661</v>
      </c>
      <c r="H110" s="6">
        <v>436.86286479443675</v>
      </c>
      <c r="I110" s="6">
        <v>324.10871624493836</v>
      </c>
      <c r="J110" s="6">
        <v>449.29213943617026</v>
      </c>
      <c r="L110" s="6">
        <v>820.98062317016286</v>
      </c>
      <c r="M110" s="6">
        <v>443.61366549826641</v>
      </c>
      <c r="N110" s="6">
        <v>579.97324943527076</v>
      </c>
    </row>
    <row r="111" spans="1:42" x14ac:dyDescent="0.25">
      <c r="B111" s="5" t="s">
        <v>50</v>
      </c>
      <c r="C111" s="6" t="s">
        <v>42</v>
      </c>
      <c r="E111" s="6">
        <v>0.12689715954692293</v>
      </c>
      <c r="F111" s="6">
        <v>0.61426317943541686</v>
      </c>
      <c r="H111" s="6">
        <v>0.32035645157763531</v>
      </c>
      <c r="I111" s="6">
        <v>0.1209834868803966</v>
      </c>
      <c r="J111" s="6">
        <v>0.32906473052428464</v>
      </c>
      <c r="L111" s="6">
        <v>0.43644146829797664</v>
      </c>
      <c r="M111" s="6">
        <v>0.39772776244910463</v>
      </c>
      <c r="N111" s="6">
        <v>0.36867429965628773</v>
      </c>
    </row>
    <row r="112" spans="1:42" x14ac:dyDescent="0.25">
      <c r="B112" s="5" t="s">
        <v>50</v>
      </c>
      <c r="C112" s="6" t="s">
        <v>6</v>
      </c>
      <c r="E112" s="6">
        <v>126.89715954692294</v>
      </c>
      <c r="F112" s="6">
        <v>614.26317943541687</v>
      </c>
      <c r="H112" s="6">
        <v>320.35645157763531</v>
      </c>
      <c r="I112" s="6">
        <v>120.9834868803966</v>
      </c>
      <c r="J112" s="6">
        <v>329.06473052428464</v>
      </c>
      <c r="L112" s="6">
        <v>436.44146829797666</v>
      </c>
      <c r="M112" s="6">
        <v>397.7277624491046</v>
      </c>
      <c r="N112" s="6">
        <v>368.67429965628776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7369.7078559508818</v>
      </c>
      <c r="F115" s="6">
        <v>7656.2671901479171</v>
      </c>
      <c r="H115" s="6">
        <v>7536.862864794437</v>
      </c>
      <c r="I115" s="6">
        <v>7424.1087162449385</v>
      </c>
      <c r="J115" s="6">
        <v>7549.2921394361701</v>
      </c>
      <c r="L115" s="6">
        <v>7920.9806231701632</v>
      </c>
      <c r="M115" s="6">
        <v>7543.6136654982665</v>
      </c>
      <c r="N115" s="6">
        <v>7679.9732494352711</v>
      </c>
    </row>
    <row r="116" spans="1:14" x14ac:dyDescent="0.25">
      <c r="C116" s="6" t="s">
        <v>5</v>
      </c>
      <c r="E116" s="6">
        <v>269.70785595088182</v>
      </c>
      <c r="F116" s="6">
        <v>556.26719014791706</v>
      </c>
      <c r="H116" s="6">
        <v>436.86286479443697</v>
      </c>
      <c r="I116" s="6">
        <v>324.10871624493848</v>
      </c>
      <c r="J116" s="6">
        <v>449.29213943617015</v>
      </c>
      <c r="L116" s="6">
        <v>820.9806231701632</v>
      </c>
      <c r="M116" s="6">
        <v>443.61366549826653</v>
      </c>
      <c r="N116" s="6">
        <v>579.9732494352711</v>
      </c>
    </row>
    <row r="117" spans="1:14" x14ac:dyDescent="0.25">
      <c r="C117" s="6" t="s">
        <v>33</v>
      </c>
      <c r="E117" s="6">
        <v>3.6596817841713833</v>
      </c>
      <c r="F117" s="6">
        <v>7.2655143339788557</v>
      </c>
      <c r="H117" s="6">
        <v>5.7963488606788145</v>
      </c>
      <c r="I117" s="6">
        <v>4.3656245972765113</v>
      </c>
      <c r="J117" s="6">
        <v>5.9514472501222633</v>
      </c>
      <c r="L117" s="6">
        <v>10.364633651149967</v>
      </c>
      <c r="M117" s="6">
        <v>5.8806519682628151</v>
      </c>
      <c r="N117" s="6">
        <v>7.5517613225790612</v>
      </c>
    </row>
    <row r="119" spans="1:14" x14ac:dyDescent="0.25">
      <c r="B119" s="5" t="s">
        <v>90</v>
      </c>
      <c r="C119" s="6" t="s">
        <v>91</v>
      </c>
      <c r="E119" s="6">
        <v>0.89902618650293831</v>
      </c>
      <c r="F119" s="6">
        <v>1.854223967159722</v>
      </c>
      <c r="H119" s="6">
        <v>1.4562095493147891</v>
      </c>
      <c r="I119" s="6">
        <v>1.0803623874831279</v>
      </c>
      <c r="J119" s="6">
        <v>1.4976404647872341</v>
      </c>
      <c r="L119" s="6">
        <v>2.7366020772338762</v>
      </c>
      <c r="M119" s="6">
        <v>1.4787122183275547</v>
      </c>
      <c r="N119" s="6">
        <v>1.9332441647842358</v>
      </c>
    </row>
    <row r="120" spans="1:14" x14ac:dyDescent="0.25">
      <c r="C120" s="6" t="s">
        <v>92</v>
      </c>
      <c r="E120" s="6">
        <v>0.42299053182307644</v>
      </c>
      <c r="F120" s="6">
        <v>2.0475439314513895</v>
      </c>
      <c r="H120" s="6">
        <v>1.0678548385921176</v>
      </c>
      <c r="I120" s="6">
        <v>0.403278289601322</v>
      </c>
      <c r="J120" s="6">
        <v>1.0968824350809487</v>
      </c>
      <c r="L120" s="6">
        <v>1.4548048943265888</v>
      </c>
      <c r="M120" s="6">
        <v>1.325759208163682</v>
      </c>
      <c r="N120" s="6">
        <v>1.2289143321876259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97.084859833363268</v>
      </c>
    </row>
    <row r="122" spans="1:14" x14ac:dyDescent="0.25">
      <c r="B122" s="29" t="s">
        <v>94</v>
      </c>
      <c r="C122" s="6" t="s">
        <v>5</v>
      </c>
      <c r="D122" s="1"/>
      <c r="E122" s="1">
        <v>88.210680809638532</v>
      </c>
      <c r="F122" s="1">
        <v>374.7700150066737</v>
      </c>
      <c r="G122" s="1"/>
      <c r="H122" s="1">
        <v>49.721646605033314</v>
      </c>
      <c r="I122" s="1">
        <v>37.238500765562023</v>
      </c>
      <c r="J122" s="1">
        <v>162.4219239567939</v>
      </c>
      <c r="K122" s="1"/>
      <c r="L122" s="1">
        <v>0</v>
      </c>
      <c r="M122" s="1">
        <v>124.84851568493136</v>
      </c>
      <c r="N122" s="1">
        <v>117.9693936347263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681.9439801441581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84.667028924444708</v>
      </c>
    </row>
    <row r="128" spans="1:14" x14ac:dyDescent="0.25">
      <c r="B128" s="29" t="s">
        <v>94</v>
      </c>
      <c r="C128" s="6" t="s">
        <v>6</v>
      </c>
      <c r="D128" s="1"/>
      <c r="E128" s="1">
        <v>50.581370073238709</v>
      </c>
      <c r="F128" s="1">
        <v>537.9473899617326</v>
      </c>
      <c r="G128" s="1"/>
      <c r="H128" s="1">
        <v>33.461016472459413</v>
      </c>
      <c r="I128" s="1">
        <v>25.060273997442941</v>
      </c>
      <c r="J128" s="1">
        <v>233.14151764133098</v>
      </c>
      <c r="K128" s="1"/>
      <c r="L128" s="1">
        <v>0</v>
      </c>
      <c r="M128" s="1">
        <v>179.20839571999716</v>
      </c>
      <c r="N128" s="1">
        <v>169.33405784888942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386.43492208168965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350</v>
      </c>
      <c r="F6" s="8">
        <v>350</v>
      </c>
      <c r="G6" s="8"/>
      <c r="H6" s="8">
        <v>350</v>
      </c>
      <c r="I6" s="8">
        <v>350</v>
      </c>
      <c r="J6" s="8">
        <v>350</v>
      </c>
      <c r="K6" s="8"/>
      <c r="L6" s="8">
        <v>350</v>
      </c>
      <c r="M6" s="8">
        <v>350</v>
      </c>
      <c r="N6" s="8">
        <v>350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7384.6119747317935</v>
      </c>
      <c r="F9" s="6">
        <v>7722.4046345378956</v>
      </c>
      <c r="H9" s="6">
        <v>7545.2123206546321</v>
      </c>
      <c r="I9" s="6">
        <v>7430.3506517554115</v>
      </c>
      <c r="J9" s="6">
        <v>7577.0400351750741</v>
      </c>
      <c r="L9" s="6">
        <v>8046.9640612875664</v>
      </c>
      <c r="M9" s="6">
        <v>7564.8200891832894</v>
      </c>
      <c r="N9" s="6">
        <v>7716.9927108122865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1053.4766808952998</v>
      </c>
      <c r="F10" s="6">
        <v>1100.328522810406</v>
      </c>
      <c r="H10" s="6">
        <v>1075.7519488747973</v>
      </c>
      <c r="I10" s="6">
        <v>1059.8206353984756</v>
      </c>
      <c r="J10" s="6">
        <v>1080.1664528787826</v>
      </c>
      <c r="L10" s="6">
        <v>1145.3449153005854</v>
      </c>
      <c r="M10" s="6">
        <v>1078.4715463697221</v>
      </c>
      <c r="N10" s="6">
        <v>1099.577888989664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368716.83831335494</v>
      </c>
      <c r="F11" s="6">
        <v>385114.98298364208</v>
      </c>
      <c r="H11" s="6">
        <v>376513.18210617907</v>
      </c>
      <c r="I11" s="6">
        <v>370937.22238946648</v>
      </c>
      <c r="J11" s="6">
        <v>378058.25850757392</v>
      </c>
      <c r="L11" s="6">
        <v>400870.72035520489</v>
      </c>
      <c r="M11" s="6">
        <v>377465.0412294027</v>
      </c>
      <c r="N11" s="6">
        <v>384852.26114638237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579.56895604915758</v>
      </c>
      <c r="F32" s="6">
        <v>632.24863914438606</v>
      </c>
      <c r="H32" s="6">
        <v>357.34681506695921</v>
      </c>
      <c r="I32" s="6">
        <v>267.56157126974722</v>
      </c>
      <c r="J32" s="6">
        <v>272.69806202296951</v>
      </c>
      <c r="L32" s="6">
        <v>137.34766110446546</v>
      </c>
      <c r="M32" s="6">
        <v>209.43859009174835</v>
      </c>
      <c r="N32" s="6">
        <v>198.28475679548083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2086446.572619709</v>
      </c>
      <c r="F33" s="6">
        <v>2276093.2800451657</v>
      </c>
      <c r="H33" s="6">
        <v>1286447.5050830489</v>
      </c>
      <c r="I33" s="6">
        <v>963220.88599438115</v>
      </c>
      <c r="J33" s="6">
        <v>981712.23791289981</v>
      </c>
      <c r="L33" s="6">
        <v>494451.18441512814</v>
      </c>
      <c r="M33" s="6">
        <v>753978.32114763709</v>
      </c>
      <c r="N33" s="6">
        <v>713824.55340408825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7153.5311061247157</v>
      </c>
      <c r="F34" s="6">
        <v>15347.37183116169</v>
      </c>
      <c r="H34" s="6">
        <v>4337.1658742799927</v>
      </c>
      <c r="I34" s="6">
        <v>3247.4304156381986</v>
      </c>
      <c r="J34" s="6">
        <v>6619.5453756412689</v>
      </c>
      <c r="L34" s="6">
        <v>4337.043246155552</v>
      </c>
      <c r="M34" s="6">
        <v>5083.968108309783</v>
      </c>
      <c r="N34" s="6">
        <v>3813.8626139018434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16.721118788111951</v>
      </c>
      <c r="F35" s="6">
        <v>4.6803156408917607E-3</v>
      </c>
      <c r="H35" s="6">
        <v>25.298924011134687</v>
      </c>
      <c r="I35" s="6">
        <v>33.788446812811024</v>
      </c>
      <c r="J35" s="6">
        <v>1.0851280616987851E-2</v>
      </c>
      <c r="M35" s="6">
        <v>1.4128834583080906E-2</v>
      </c>
      <c r="N35" s="6">
        <v>1.4923604025558874E-2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5.9193991744944601</v>
      </c>
      <c r="F36" s="6">
        <v>1.6568661996926367E-3</v>
      </c>
      <c r="H36" s="6">
        <v>8.9560053848536842</v>
      </c>
      <c r="I36" s="6">
        <v>11.961358968001637</v>
      </c>
      <c r="J36" s="6">
        <v>3.8414332402250959E-3</v>
      </c>
      <c r="M36" s="6">
        <v>5.0017114780093828E-3</v>
      </c>
      <c r="N36" s="6">
        <v>5.2830657128146675E-3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0.50324756635503476</v>
      </c>
      <c r="F37" s="6">
        <v>0.23456766146062732</v>
      </c>
      <c r="H37" s="6">
        <v>0.83003445668306008</v>
      </c>
      <c r="I37" s="6">
        <v>1.1085679011523384</v>
      </c>
      <c r="J37" s="6">
        <v>0.54384355959695407</v>
      </c>
      <c r="L37" s="6">
        <v>0.83005792556793578</v>
      </c>
      <c r="M37" s="6">
        <v>0.7081077306755883</v>
      </c>
      <c r="N37" s="6">
        <v>0.943924174635976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123.25534095852885</v>
      </c>
      <c r="F38" s="6">
        <v>182.63372479082412</v>
      </c>
      <c r="H38" s="6">
        <v>80.280940332922683</v>
      </c>
      <c r="I38" s="6">
        <v>60.109936993463073</v>
      </c>
      <c r="J38" s="6">
        <v>78.772589970131108</v>
      </c>
      <c r="L38" s="6">
        <v>589.83788147715507</v>
      </c>
      <c r="M38" s="6">
        <v>60.499220488886408</v>
      </c>
      <c r="N38" s="6">
        <v>16.018222978387744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Q47" s="1">
        <v>1.4311270125223614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Q48" s="1">
        <v>55.9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137.34766110446546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 t="s">
        <v>47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457.8255370148849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0.45782553701488488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807.92741826156146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R76" s="1" t="s">
        <v>52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27469.532220893092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49.962841038720484</v>
      </c>
      <c r="F83" s="6">
        <v>18.986445619951535</v>
      </c>
      <c r="H83" s="6">
        <v>28.137544493461355</v>
      </c>
      <c r="I83" s="6">
        <v>21.067840257460411</v>
      </c>
      <c r="J83" s="6">
        <v>8.1891309916807664</v>
      </c>
      <c r="M83" s="6">
        <v>6.2894471499023537</v>
      </c>
      <c r="N83" s="6">
        <v>5.9544972010654913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59.127622531030163</v>
      </c>
      <c r="F85" s="6">
        <v>211242.16310582479</v>
      </c>
      <c r="H85" s="6">
        <v>39.079922907585214</v>
      </c>
      <c r="I85" s="6">
        <v>29.260889246472793</v>
      </c>
      <c r="J85" s="6">
        <v>91111.826787725484</v>
      </c>
      <c r="M85" s="6">
        <v>69976.047506701754</v>
      </c>
      <c r="N85" s="6">
        <v>66249.412561921345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59.127622531030163</v>
      </c>
      <c r="F86" s="6">
        <v>301.77451872260684</v>
      </c>
      <c r="H86" s="6">
        <v>39.079922907585214</v>
      </c>
      <c r="I86" s="6">
        <v>29.260889246472793</v>
      </c>
      <c r="J86" s="6">
        <v>130.15975255389355</v>
      </c>
      <c r="M86" s="6">
        <v>99.965782152431075</v>
      </c>
      <c r="N86" s="6">
        <v>94.642017945601921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579.56895604915758</v>
      </c>
      <c r="F92" s="6">
        <v>632.24863914438606</v>
      </c>
      <c r="H92" s="6">
        <v>357.34681506695921</v>
      </c>
      <c r="I92" s="6">
        <v>267.56157126974722</v>
      </c>
      <c r="J92" s="6">
        <v>272.69806202296951</v>
      </c>
      <c r="M92" s="6">
        <v>209.43859009174835</v>
      </c>
      <c r="N92" s="6">
        <v>198.28475679548083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53.151958551830305</v>
      </c>
      <c r="F93" s="6">
        <v>421.92101377670082</v>
      </c>
      <c r="H93" s="6">
        <v>29.933557971767399</v>
      </c>
      <c r="I93" s="6">
        <v>22.412596018574906</v>
      </c>
      <c r="J93" s="6">
        <v>181.98068870401704</v>
      </c>
      <c r="M93" s="6">
        <v>139.76549222005229</v>
      </c>
      <c r="N93" s="6">
        <v>132.32216002367758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103.11479959055079</v>
      </c>
      <c r="F94" s="6">
        <v>440.90745939665237</v>
      </c>
      <c r="H94" s="6">
        <v>58.071102465228755</v>
      </c>
      <c r="I94" s="6">
        <v>43.48043627603532</v>
      </c>
      <c r="J94" s="6">
        <v>190.16981969569781</v>
      </c>
      <c r="M94" s="6">
        <v>146.05493936995464</v>
      </c>
      <c r="N94" s="6">
        <v>138.27665722474308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59.127622531030163</v>
      </c>
      <c r="F95" s="6">
        <v>632.8815206650512</v>
      </c>
      <c r="H95" s="6">
        <v>39.079922907585214</v>
      </c>
      <c r="I95" s="6">
        <v>29.260889246472793</v>
      </c>
      <c r="J95" s="6">
        <v>272.97103305602553</v>
      </c>
      <c r="M95" s="6">
        <v>209.64823833007847</v>
      </c>
      <c r="N95" s="6">
        <v>198.48324003551639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5.9127622531030162E-2</v>
      </c>
      <c r="F96" s="6">
        <v>0.63288152066505121</v>
      </c>
      <c r="H96" s="6">
        <v>3.9079922907585211E-2</v>
      </c>
      <c r="I96" s="6">
        <v>2.9260889246472792E-2</v>
      </c>
      <c r="J96" s="6">
        <v>0.27297103305602555</v>
      </c>
      <c r="M96" s="6">
        <v>0.20964823833007848</v>
      </c>
      <c r="N96" s="6">
        <v>0.1984832400355164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794.40917251565565</v>
      </c>
      <c r="F97" s="6">
        <v>6322.4863914438611</v>
      </c>
      <c r="H97" s="6">
        <v>447.38695744603558</v>
      </c>
      <c r="I97" s="6">
        <v>334.97866009362053</v>
      </c>
      <c r="J97" s="6">
        <v>2726.9806202296954</v>
      </c>
      <c r="M97" s="6">
        <v>2094.3859009174839</v>
      </c>
      <c r="N97" s="6">
        <v>1982.8475679548087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47.63597760852393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33311.872453513235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47.588389219304624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66.161080011838791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113.79705762036272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99.241620017758194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9.92416200177582E-2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991.42378397740436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284.61197473179368</v>
      </c>
      <c r="F110" s="6">
        <v>622.40463453789528</v>
      </c>
      <c r="H110" s="6">
        <v>445.21232065463221</v>
      </c>
      <c r="I110" s="6">
        <v>330.3506517554116</v>
      </c>
      <c r="J110" s="6">
        <v>477.04003517507408</v>
      </c>
      <c r="L110" s="6">
        <v>946.96406128756621</v>
      </c>
      <c r="M110" s="6">
        <v>464.82008918328972</v>
      </c>
      <c r="N110" s="6">
        <v>616.99271081228699</v>
      </c>
    </row>
    <row r="111" spans="1:42" x14ac:dyDescent="0.25">
      <c r="B111" s="5" t="s">
        <v>50</v>
      </c>
      <c r="C111" s="6" t="s">
        <v>42</v>
      </c>
      <c r="E111" s="6">
        <v>0.13544341200471438</v>
      </c>
      <c r="F111" s="6">
        <v>0.70919731013873544</v>
      </c>
      <c r="H111" s="6">
        <v>0.32597535801276112</v>
      </c>
      <c r="I111" s="6">
        <v>0.12518410212942643</v>
      </c>
      <c r="J111" s="6">
        <v>0.36889424593897918</v>
      </c>
      <c r="L111" s="6">
        <v>0.5078320832311719</v>
      </c>
      <c r="M111" s="6">
        <v>0.42816760505918594</v>
      </c>
      <c r="N111" s="6">
        <v>0.41239807293622821</v>
      </c>
    </row>
    <row r="112" spans="1:42" x14ac:dyDescent="0.25">
      <c r="B112" s="5" t="s">
        <v>50</v>
      </c>
      <c r="C112" s="6" t="s">
        <v>6</v>
      </c>
      <c r="E112" s="6">
        <v>135.44341200471439</v>
      </c>
      <c r="F112" s="6">
        <v>709.19731013873547</v>
      </c>
      <c r="H112" s="6">
        <v>325.97535801276109</v>
      </c>
      <c r="I112" s="6">
        <v>125.18410212942644</v>
      </c>
      <c r="J112" s="6">
        <v>368.89424593897917</v>
      </c>
      <c r="L112" s="6">
        <v>507.83208323117191</v>
      </c>
      <c r="M112" s="6">
        <v>428.16760505918592</v>
      </c>
      <c r="N112" s="6">
        <v>412.39807293622823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7384.6119747317935</v>
      </c>
      <c r="F115" s="6">
        <v>7722.4046345378956</v>
      </c>
      <c r="H115" s="6">
        <v>7545.2123206546321</v>
      </c>
      <c r="I115" s="6">
        <v>7430.3506517554115</v>
      </c>
      <c r="J115" s="6">
        <v>7577.0400351750741</v>
      </c>
      <c r="L115" s="6">
        <v>8046.9640612875664</v>
      </c>
      <c r="M115" s="6">
        <v>7564.8200891832894</v>
      </c>
      <c r="N115" s="6">
        <v>7716.9927108122865</v>
      </c>
    </row>
    <row r="116" spans="1:14" x14ac:dyDescent="0.25">
      <c r="C116" s="6" t="s">
        <v>5</v>
      </c>
      <c r="E116" s="6">
        <v>284.61197473179345</v>
      </c>
      <c r="F116" s="6">
        <v>622.40463453789562</v>
      </c>
      <c r="H116" s="6">
        <v>445.21232065463209</v>
      </c>
      <c r="I116" s="6">
        <v>330.35065175541149</v>
      </c>
      <c r="J116" s="6">
        <v>477.04003517507408</v>
      </c>
      <c r="L116" s="6">
        <v>946.96406128756644</v>
      </c>
      <c r="M116" s="6">
        <v>464.82008918328938</v>
      </c>
      <c r="N116" s="6">
        <v>616.99271081228653</v>
      </c>
    </row>
    <row r="117" spans="1:14" x14ac:dyDescent="0.25">
      <c r="C117" s="6" t="s">
        <v>33</v>
      </c>
      <c r="E117" s="6">
        <v>3.8541222708202008</v>
      </c>
      <c r="F117" s="6">
        <v>8.0597257459708338</v>
      </c>
      <c r="H117" s="6">
        <v>5.900593670981082</v>
      </c>
      <c r="I117" s="6">
        <v>4.4459631481505735</v>
      </c>
      <c r="J117" s="6">
        <v>6.2958626714455743</v>
      </c>
      <c r="L117" s="6">
        <v>11.767966826684772</v>
      </c>
      <c r="M117" s="6">
        <v>6.144496282838527</v>
      </c>
      <c r="N117" s="6">
        <v>7.9952480705057214</v>
      </c>
    </row>
    <row r="119" spans="1:14" x14ac:dyDescent="0.25">
      <c r="B119" s="5" t="s">
        <v>90</v>
      </c>
      <c r="C119" s="6" t="s">
        <v>91</v>
      </c>
      <c r="E119" s="6">
        <v>0.81317707066226763</v>
      </c>
      <c r="F119" s="6">
        <v>1.7782989558225579</v>
      </c>
      <c r="H119" s="6">
        <v>1.2720352018703778</v>
      </c>
      <c r="I119" s="6">
        <v>0.94385900501546172</v>
      </c>
      <c r="J119" s="6">
        <v>1.3629715290716402</v>
      </c>
      <c r="L119" s="6">
        <v>2.7056116036787605</v>
      </c>
      <c r="M119" s="6">
        <v>1.328057397666542</v>
      </c>
      <c r="N119" s="6">
        <v>1.7628363166065342</v>
      </c>
    </row>
    <row r="120" spans="1:14" x14ac:dyDescent="0.25">
      <c r="C120" s="6" t="s">
        <v>92</v>
      </c>
      <c r="E120" s="6">
        <v>0.38698117715632685</v>
      </c>
      <c r="F120" s="6">
        <v>2.0262780289678157</v>
      </c>
      <c r="H120" s="6">
        <v>0.93135816575074593</v>
      </c>
      <c r="I120" s="6">
        <v>0.3576688632269327</v>
      </c>
      <c r="J120" s="6">
        <v>1.0539835598256548</v>
      </c>
      <c r="L120" s="6">
        <v>1.4509488092319198</v>
      </c>
      <c r="M120" s="6">
        <v>1.2233360144548169</v>
      </c>
      <c r="N120" s="6">
        <v>1.1782802083892234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113.79705762036272</v>
      </c>
    </row>
    <row r="122" spans="1:14" x14ac:dyDescent="0.25">
      <c r="B122" s="29" t="s">
        <v>94</v>
      </c>
      <c r="C122" s="6" t="s">
        <v>5</v>
      </c>
      <c r="D122" s="1"/>
      <c r="E122" s="1">
        <v>103.11479959055079</v>
      </c>
      <c r="F122" s="1">
        <v>440.90745939665237</v>
      </c>
      <c r="G122" s="1"/>
      <c r="H122" s="1">
        <v>58.071102465228755</v>
      </c>
      <c r="I122" s="1">
        <v>43.48043627603532</v>
      </c>
      <c r="J122" s="1">
        <v>190.16981969569781</v>
      </c>
      <c r="K122" s="1"/>
      <c r="L122" s="1">
        <v>0</v>
      </c>
      <c r="M122" s="1">
        <v>146.05493936995464</v>
      </c>
      <c r="N122" s="1">
        <v>138.27665722474308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807.92741826156146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99.241620017758194</v>
      </c>
    </row>
    <row r="128" spans="1:14" x14ac:dyDescent="0.25">
      <c r="B128" s="29" t="s">
        <v>94</v>
      </c>
      <c r="C128" s="6" t="s">
        <v>6</v>
      </c>
      <c r="D128" s="1"/>
      <c r="E128" s="1">
        <v>59.127622531030163</v>
      </c>
      <c r="F128" s="1">
        <v>632.8815206650512</v>
      </c>
      <c r="G128" s="1"/>
      <c r="H128" s="1">
        <v>39.079922907585214</v>
      </c>
      <c r="I128" s="1">
        <v>29.260889246472793</v>
      </c>
      <c r="J128" s="1">
        <v>272.97103305602553</v>
      </c>
      <c r="K128" s="1"/>
      <c r="L128" s="1">
        <v>0</v>
      </c>
      <c r="M128" s="1">
        <v>209.64823833007847</v>
      </c>
      <c r="N128" s="1">
        <v>198.48324003551639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457.8255370148849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  <hyperlink ref="R69" display="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63"/>
  <sheetViews>
    <sheetView zoomScale="80" zoomScaleNormal="80" workbookViewId="0">
      <selection activeCell="R1" sqref="O1:R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7389.9778182320406</v>
      </c>
      <c r="F9" s="6">
        <v>7725.4980239181796</v>
      </c>
      <c r="H9" s="6">
        <v>7423.5155150034361</v>
      </c>
      <c r="I9" s="6">
        <v>7331.5909203729525</v>
      </c>
      <c r="J9" s="6">
        <v>7423.1070252304189</v>
      </c>
      <c r="L9" s="6">
        <v>7413.5684190853181</v>
      </c>
      <c r="M9" s="6">
        <v>7423.8249926735043</v>
      </c>
      <c r="N9" s="6">
        <v>7552.3133737841272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990.39310527928126</v>
      </c>
      <c r="F10" s="6">
        <v>1034.1784921213225</v>
      </c>
      <c r="H10" s="6">
        <v>994.76977470794839</v>
      </c>
      <c r="I10" s="6">
        <v>982.77361510867036</v>
      </c>
      <c r="J10" s="6">
        <v>994.71646679256969</v>
      </c>
      <c r="L10" s="6">
        <v>993.47167869063401</v>
      </c>
      <c r="M10" s="6">
        <v>994.81016154389238</v>
      </c>
      <c r="N10" s="6">
        <v>1011.5778952788286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495196.55263964063</v>
      </c>
      <c r="F11" s="6">
        <v>517089.24606066127</v>
      </c>
      <c r="H11" s="6">
        <v>497384.88735397422</v>
      </c>
      <c r="I11" s="6">
        <v>491386.80755433516</v>
      </c>
      <c r="J11" s="6">
        <v>497358.23339628486</v>
      </c>
      <c r="L11" s="6">
        <v>496735.83934531698</v>
      </c>
      <c r="M11" s="6">
        <v>497405.08077194617</v>
      </c>
      <c r="N11" s="6">
        <v>505788.94763941428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44.7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1.71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0.36900369003690037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0.6</v>
      </c>
      <c r="F20" s="8">
        <v>0.6</v>
      </c>
      <c r="G20" s="8"/>
      <c r="H20" s="8">
        <v>0.48</v>
      </c>
      <c r="I20" s="8">
        <v>0.6</v>
      </c>
      <c r="J20" s="8">
        <v>0.6</v>
      </c>
      <c r="K20" s="8"/>
      <c r="L20" s="8">
        <v>1</v>
      </c>
      <c r="M20" s="8">
        <v>0.7</v>
      </c>
      <c r="N20" s="8">
        <v>0.8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0.95699999999999996</v>
      </c>
      <c r="I26" s="8">
        <v>0.95699999999999996</v>
      </c>
      <c r="J26" s="8">
        <v>0.95699999999999996</v>
      </c>
      <c r="K26" s="8"/>
      <c r="L26" s="8">
        <v>0.95699999999999996</v>
      </c>
      <c r="M26" s="8">
        <v>0.95699999999999996</v>
      </c>
      <c r="N26" s="8">
        <v>0.95699999999999996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0.22559999999999997</v>
      </c>
      <c r="F30" s="6">
        <v>0.22559999999999997</v>
      </c>
      <c r="H30" s="6">
        <v>0.4020453312479999</v>
      </c>
      <c r="I30" s="6">
        <v>0.50255666405999999</v>
      </c>
      <c r="J30" s="6">
        <v>0.50255666405999999</v>
      </c>
      <c r="L30" s="6">
        <v>0.88167835799999994</v>
      </c>
      <c r="M30" s="6">
        <v>0.5863161080699999</v>
      </c>
      <c r="N30" s="6">
        <v>0.6700755520799998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0.18799999999999997</v>
      </c>
      <c r="F31" s="6">
        <v>9.5593220338983015E-2</v>
      </c>
      <c r="H31" s="6">
        <v>0.34071638241355928</v>
      </c>
      <c r="I31" s="6">
        <v>0.42589547801694916</v>
      </c>
      <c r="J31" s="6">
        <v>0.21294773900847452</v>
      </c>
      <c r="L31" s="6">
        <v>0.32534256752767526</v>
      </c>
      <c r="M31" s="6">
        <v>0.24843902884322025</v>
      </c>
      <c r="N31" s="6">
        <v>0.35832917223529398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609.72831559899873</v>
      </c>
      <c r="F32" s="6">
        <v>636.68447071027651</v>
      </c>
      <c r="H32" s="6">
        <v>343.6492566908762</v>
      </c>
      <c r="I32" s="6">
        <v>271.60408843475579</v>
      </c>
      <c r="J32" s="6">
        <v>274.90467291835364</v>
      </c>
      <c r="L32" s="6">
        <v>156.49957462340649</v>
      </c>
      <c r="M32" s="6">
        <v>235.65477158982279</v>
      </c>
      <c r="N32" s="6">
        <v>209.67343437804965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2195020.1801402513</v>
      </c>
      <c r="F33" s="6">
        <v>2292062.2609071867</v>
      </c>
      <c r="H33" s="6">
        <v>1237136.3343780867</v>
      </c>
      <c r="I33" s="6">
        <v>977773.93614597199</v>
      </c>
      <c r="J33" s="6">
        <v>989656.03078124835</v>
      </c>
      <c r="L33" s="6">
        <v>563398.01792584895</v>
      </c>
      <c r="M33" s="6">
        <v>848356.49903816276</v>
      </c>
      <c r="N33" s="6">
        <v>754823.75990197074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5268.0484323366027</v>
      </c>
      <c r="F34" s="6">
        <v>10818.533871481923</v>
      </c>
      <c r="H34" s="6">
        <v>2919.6417491322845</v>
      </c>
      <c r="I34" s="6">
        <v>2307.5464893044937</v>
      </c>
      <c r="J34" s="6">
        <v>4671.1764652874926</v>
      </c>
      <c r="L34" s="6">
        <v>3053.6172571581014</v>
      </c>
      <c r="M34" s="6">
        <v>4004.2426754601288</v>
      </c>
      <c r="N34" s="6">
        <v>2823.040862033371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22.705760001320062</v>
      </c>
      <c r="F35" s="6">
        <v>6.6395821542247777E-3</v>
      </c>
      <c r="H35" s="6">
        <v>37.581881376270381</v>
      </c>
      <c r="I35" s="6">
        <v>47.550777583756492</v>
      </c>
      <c r="J35" s="6">
        <v>1.5377399026081699E-2</v>
      </c>
      <c r="M35" s="6">
        <v>1.7938609182749792E-2</v>
      </c>
      <c r="N35" s="6">
        <v>2.0161442302595062E-2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8.0380062309969063</v>
      </c>
      <c r="F36" s="6">
        <v>2.3504609721837926E-3</v>
      </c>
      <c r="H36" s="6">
        <v>13.30426273586462</v>
      </c>
      <c r="I36" s="6">
        <v>16.833325397818072</v>
      </c>
      <c r="J36" s="6">
        <v>5.4437124844525977E-3</v>
      </c>
      <c r="M36" s="6">
        <v>6.3503997390079968E-3</v>
      </c>
      <c r="N36" s="6">
        <v>7.1372990309384954E-3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0.68336446907067494</v>
      </c>
      <c r="F37" s="6">
        <v>0.33276201403704403</v>
      </c>
      <c r="H37" s="6">
        <v>1.2330270044508784</v>
      </c>
      <c r="I37" s="6">
        <v>1.5600973313813329</v>
      </c>
      <c r="J37" s="6">
        <v>0.77068317730118929</v>
      </c>
      <c r="L37" s="6">
        <v>1.1789287316750034</v>
      </c>
      <c r="M37" s="6">
        <v>0.89904569022870895</v>
      </c>
      <c r="N37" s="6">
        <v>1.2752196287408002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90.768474489159672</v>
      </c>
      <c r="F38" s="6">
        <v>128.74055307063489</v>
      </c>
      <c r="H38" s="6">
        <v>54.042568776438586</v>
      </c>
      <c r="I38" s="6">
        <v>42.712685517026173</v>
      </c>
      <c r="J38" s="6">
        <v>55.586999936921167</v>
      </c>
      <c r="L38" s="6">
        <v>136.49669139496714</v>
      </c>
      <c r="M38" s="6">
        <v>47.65048783797554</v>
      </c>
      <c r="N38" s="6">
        <v>11.85677162054016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0.5625</v>
      </c>
      <c r="I40" s="8">
        <v>1.0249999999999999</v>
      </c>
      <c r="J40" s="8">
        <v>1.0249999999999999</v>
      </c>
      <c r="K40" s="8"/>
      <c r="L40" s="8"/>
      <c r="M40" s="8">
        <v>0.85</v>
      </c>
      <c r="N40" s="8">
        <v>0.625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0.51749999999999996</v>
      </c>
      <c r="I41" s="8">
        <v>3.6799999999999997</v>
      </c>
      <c r="J41" s="8">
        <v>3.6799999999999997</v>
      </c>
      <c r="K41" s="8"/>
      <c r="L41" s="8"/>
      <c r="M41" s="8">
        <v>0.65</v>
      </c>
      <c r="N41" s="8">
        <v>2.2999999999999998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193.23671497584542</v>
      </c>
      <c r="I42" s="6">
        <v>27.173913043478262</v>
      </c>
      <c r="J42" s="6">
        <v>27.173913043478262</v>
      </c>
      <c r="M42" s="6">
        <v>153.84615384615384</v>
      </c>
      <c r="N42" s="6">
        <v>43.478260869565219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0.19323671497584541</v>
      </c>
      <c r="I43" s="6">
        <v>2.717391304347826E-2</v>
      </c>
      <c r="J43" s="6">
        <v>2.717391304347826E-2</v>
      </c>
      <c r="M43" s="6">
        <v>0.15384615384615383</v>
      </c>
      <c r="N43" s="6">
        <v>4.3478260869565216E-2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177.77777777777777</v>
      </c>
      <c r="I44" s="6">
        <v>97.560975609756099</v>
      </c>
      <c r="J44" s="6">
        <v>97.560975609756099</v>
      </c>
      <c r="M44" s="6">
        <v>117.64705882352942</v>
      </c>
      <c r="N44" s="6">
        <v>160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H60" s="6">
        <v>0.6</v>
      </c>
      <c r="I60" s="6">
        <v>0.6</v>
      </c>
      <c r="J60" s="6">
        <v>0.6</v>
      </c>
      <c r="L60" s="6">
        <v>0.6</v>
      </c>
      <c r="M60" s="6">
        <v>0.6</v>
      </c>
      <c r="N60" s="6">
        <v>0.6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H61" s="6">
        <v>0.64</v>
      </c>
      <c r="I61" s="6">
        <v>0.64</v>
      </c>
      <c r="J61" s="6">
        <v>0.64</v>
      </c>
      <c r="L61" s="6">
        <v>0.64</v>
      </c>
      <c r="M61" s="6">
        <v>0.64</v>
      </c>
      <c r="N61" s="6">
        <v>0.64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83.421985815602838</v>
      </c>
      <c r="I62" s="6">
        <v>83.421985815602838</v>
      </c>
      <c r="J62" s="6">
        <v>83.421985815602838</v>
      </c>
      <c r="K62" s="6">
        <v>0</v>
      </c>
      <c r="L62" s="6">
        <v>83.421985815602838</v>
      </c>
      <c r="M62" s="6">
        <v>83.421985815602838</v>
      </c>
      <c r="N62" s="6">
        <v>83.421985815602838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A63" s="1"/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32.00418957842367</v>
      </c>
      <c r="I63" s="6">
        <v>32.00418957842367</v>
      </c>
      <c r="J63" s="6">
        <v>32.00418957842367</v>
      </c>
      <c r="K63" s="6">
        <v>0</v>
      </c>
      <c r="L63" s="6">
        <v>32.00418957842367</v>
      </c>
      <c r="M63" s="6">
        <v>32.00418957842367</v>
      </c>
      <c r="N63" s="6">
        <v>32.00418957842367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3.2004189578423672E-2</v>
      </c>
      <c r="I64" s="6">
        <v>3.2004189578423672E-2</v>
      </c>
      <c r="J64" s="6">
        <v>3.2004189578423672E-2</v>
      </c>
      <c r="K64" s="6">
        <v>0</v>
      </c>
      <c r="L64" s="6">
        <v>3.2004189578423672E-2</v>
      </c>
      <c r="M64" s="6">
        <v>3.2004189578423672E-2</v>
      </c>
      <c r="N64" s="6">
        <v>3.2004189578423672E-2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A69" s="5" t="s">
        <v>43</v>
      </c>
      <c r="B69" s="7"/>
      <c r="C69" s="8" t="s">
        <v>44</v>
      </c>
      <c r="D69" s="8"/>
      <c r="E69" s="8"/>
      <c r="F69" s="8"/>
      <c r="G69" s="8"/>
      <c r="H69" s="8">
        <v>4.4000000000000004</v>
      </c>
      <c r="I69" s="8">
        <v>4.4000000000000004</v>
      </c>
      <c r="J69" s="8">
        <v>4.4000000000000004</v>
      </c>
      <c r="K69" s="8"/>
      <c r="L69" s="8">
        <v>156.49957462340649</v>
      </c>
      <c r="M69" s="8">
        <v>4.4000000000000004</v>
      </c>
      <c r="N69" s="8">
        <v>4.4000000000000004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45</v>
      </c>
      <c r="C70" s="8" t="s">
        <v>48</v>
      </c>
      <c r="D70" s="8"/>
      <c r="E70" s="8"/>
      <c r="F70" s="8"/>
      <c r="G70" s="8"/>
      <c r="H70" s="8">
        <v>0.68</v>
      </c>
      <c r="I70" s="8">
        <v>0.68</v>
      </c>
      <c r="J70" s="8">
        <v>0.68</v>
      </c>
      <c r="K70" s="8"/>
      <c r="L70" s="8">
        <v>0.68</v>
      </c>
      <c r="M70" s="8">
        <v>0.68</v>
      </c>
      <c r="N70" s="8">
        <v>0.68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46</v>
      </c>
      <c r="C71" s="8" t="s">
        <v>49</v>
      </c>
      <c r="D71" s="8"/>
      <c r="E71" s="8"/>
      <c r="F71" s="8"/>
      <c r="G71" s="8"/>
      <c r="H71" s="8">
        <v>1.08</v>
      </c>
      <c r="I71" s="8">
        <v>1.08</v>
      </c>
      <c r="J71" s="8">
        <v>1.08</v>
      </c>
      <c r="K71" s="8"/>
      <c r="L71" s="8">
        <v>1.08</v>
      </c>
      <c r="M71" s="8">
        <v>1.08</v>
      </c>
      <c r="N71" s="8">
        <v>1.08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45</v>
      </c>
      <c r="C72" s="8" t="s">
        <v>119</v>
      </c>
      <c r="D72" s="8"/>
      <c r="E72" s="8"/>
      <c r="F72" s="8"/>
      <c r="G72" s="8"/>
      <c r="H72" s="8">
        <v>2.4480000000000004</v>
      </c>
      <c r="I72" s="8">
        <v>2.4480000000000004</v>
      </c>
      <c r="J72" s="8">
        <v>2.4480000000000004</v>
      </c>
      <c r="K72" s="8">
        <v>0</v>
      </c>
      <c r="L72" s="8">
        <v>2.4480000000000004</v>
      </c>
      <c r="M72" s="8">
        <v>2.4480000000000004</v>
      </c>
      <c r="N72" s="8">
        <v>2.4480000000000004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7" t="s">
        <v>46</v>
      </c>
      <c r="C73" s="8" t="s">
        <v>69</v>
      </c>
      <c r="D73" s="8"/>
      <c r="E73" s="8"/>
      <c r="F73" s="8"/>
      <c r="G73" s="8"/>
      <c r="H73" s="8">
        <v>3.8880000000000003</v>
      </c>
      <c r="I73" s="8">
        <v>3.8880000000000003</v>
      </c>
      <c r="J73" s="8">
        <v>3.8880000000000003</v>
      </c>
      <c r="K73" s="8">
        <v>0</v>
      </c>
      <c r="L73" s="8">
        <v>3.8880000000000003</v>
      </c>
      <c r="M73" s="8">
        <v>3.8880000000000003</v>
      </c>
      <c r="N73" s="8">
        <v>3.8880000000000003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B74" s="5" t="s">
        <v>50</v>
      </c>
      <c r="C74" s="6" t="s">
        <v>6</v>
      </c>
      <c r="H74" s="6">
        <v>4.0740740740740744</v>
      </c>
      <c r="I74" s="6">
        <v>4.0740740740740744</v>
      </c>
      <c r="J74" s="6">
        <v>4.0740740740740744</v>
      </c>
      <c r="L74" s="6">
        <v>144.90701354019117</v>
      </c>
      <c r="M74" s="6">
        <v>4.0740740740740744</v>
      </c>
      <c r="N74" s="6">
        <v>4.0740740740740744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5" t="s">
        <v>11</v>
      </c>
      <c r="B75" s="5" t="s">
        <v>50</v>
      </c>
      <c r="C75" s="6" t="s">
        <v>42</v>
      </c>
      <c r="H75" s="6">
        <v>4.0740740740740746E-3</v>
      </c>
      <c r="I75" s="6">
        <v>4.0740740740740746E-3</v>
      </c>
      <c r="J75" s="6">
        <v>4.0740740740740746E-3</v>
      </c>
      <c r="L75" s="6">
        <v>0.14490701354019117</v>
      </c>
      <c r="M75" s="6">
        <v>4.0740740740740746E-3</v>
      </c>
      <c r="N75" s="6">
        <v>4.0740740740740746E-3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12" t="s">
        <v>3</v>
      </c>
      <c r="B76" s="5" t="s">
        <v>51</v>
      </c>
      <c r="C76" s="6" t="s">
        <v>5</v>
      </c>
      <c r="H76" s="6">
        <v>6.4705882352941178</v>
      </c>
      <c r="I76" s="6">
        <v>6.4705882352941178</v>
      </c>
      <c r="J76" s="6">
        <v>6.4705882352941178</v>
      </c>
      <c r="L76" s="6">
        <v>230.1464332697154</v>
      </c>
      <c r="M76" s="6">
        <v>6.4705882352941178</v>
      </c>
      <c r="N76" s="6">
        <v>6.4705882352941178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A77" s="5" t="s">
        <v>8</v>
      </c>
      <c r="B77" s="7" t="s">
        <v>53</v>
      </c>
      <c r="C77" s="8" t="s">
        <v>54</v>
      </c>
      <c r="D77" s="8"/>
      <c r="E77" s="8"/>
      <c r="F77" s="8"/>
      <c r="G77" s="8"/>
      <c r="H77" s="8">
        <v>200</v>
      </c>
      <c r="I77" s="8">
        <v>200</v>
      </c>
      <c r="J77" s="8">
        <v>200</v>
      </c>
      <c r="K77" s="8"/>
      <c r="L77" s="8">
        <v>200</v>
      </c>
      <c r="M77" s="8">
        <v>200</v>
      </c>
      <c r="N77" s="8">
        <v>200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5" t="s">
        <v>53</v>
      </c>
      <c r="C78" s="6" t="s">
        <v>10</v>
      </c>
      <c r="H78" s="6">
        <v>880.00000000000011</v>
      </c>
      <c r="I78" s="6">
        <v>880.00000000000011</v>
      </c>
      <c r="J78" s="6">
        <v>880.00000000000011</v>
      </c>
      <c r="L78" s="6">
        <v>31299.914924681296</v>
      </c>
      <c r="M78" s="6">
        <v>880.00000000000011</v>
      </c>
      <c r="N78" s="6">
        <v>880.00000000000011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6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63</v>
      </c>
      <c r="C80" s="8" t="s">
        <v>70</v>
      </c>
      <c r="D80" s="8"/>
      <c r="E80" s="10">
        <v>11.6</v>
      </c>
      <c r="F80" s="11">
        <v>33.299999999999997</v>
      </c>
      <c r="G80" s="11"/>
      <c r="H80" s="10">
        <v>12.7</v>
      </c>
      <c r="I80" s="10">
        <v>12.7</v>
      </c>
      <c r="J80" s="11">
        <v>33.299999999999997</v>
      </c>
      <c r="K80" s="10"/>
      <c r="L80" s="8"/>
      <c r="M80" s="11">
        <v>33.299999999999997</v>
      </c>
      <c r="N80" s="11">
        <v>33.299999999999997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 t="s">
        <v>96</v>
      </c>
      <c r="C81" s="8" t="s">
        <v>97</v>
      </c>
      <c r="D81" s="8"/>
      <c r="E81" s="10">
        <v>41.76</v>
      </c>
      <c r="F81" s="10">
        <v>119.88</v>
      </c>
      <c r="G81" s="10">
        <v>0</v>
      </c>
      <c r="H81" s="10">
        <v>45.72</v>
      </c>
      <c r="I81" s="10">
        <v>45.72</v>
      </c>
      <c r="J81" s="10">
        <v>119.88</v>
      </c>
      <c r="K81" s="10">
        <v>0</v>
      </c>
      <c r="L81" s="10">
        <v>0</v>
      </c>
      <c r="M81" s="10">
        <v>119.88</v>
      </c>
      <c r="N81" s="10">
        <v>119.88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C82" s="6" t="s">
        <v>69</v>
      </c>
      <c r="E82" s="6">
        <v>34.92</v>
      </c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7"/>
      <c r="F83" s="11"/>
      <c r="G83" s="11"/>
      <c r="H83" s="10"/>
      <c r="I83" s="10"/>
      <c r="J83" s="11"/>
      <c r="K83" s="10"/>
      <c r="L83" s="8"/>
      <c r="M83" s="11"/>
      <c r="N83" s="1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5" t="s">
        <v>60</v>
      </c>
      <c r="C84" s="6" t="s">
        <v>5</v>
      </c>
      <c r="E84" s="6">
        <v>52.562785827499894</v>
      </c>
      <c r="F84" s="6">
        <v>19.119653775083382</v>
      </c>
      <c r="H84" s="6">
        <v>27.058996589832773</v>
      </c>
      <c r="I84" s="6">
        <v>21.386148695650064</v>
      </c>
      <c r="J84" s="6">
        <v>8.255395583133744</v>
      </c>
      <c r="M84" s="6">
        <v>7.0767198675622467</v>
      </c>
      <c r="N84" s="6">
        <v>6.2964995308723628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7" t="s">
        <v>62</v>
      </c>
      <c r="C85" s="8" t="s">
        <v>16</v>
      </c>
      <c r="D85" s="8"/>
      <c r="E85" s="8">
        <v>845</v>
      </c>
      <c r="F85" s="13">
        <v>8.9880000000000002E-2</v>
      </c>
      <c r="G85" s="13"/>
      <c r="H85" s="13">
        <v>720</v>
      </c>
      <c r="I85" s="13">
        <v>720</v>
      </c>
      <c r="J85" s="13">
        <v>8.9880000000000002E-2</v>
      </c>
      <c r="K85" s="13"/>
      <c r="L85" s="8"/>
      <c r="M85" s="13">
        <v>8.9880000000000002E-2</v>
      </c>
      <c r="N85" s="13">
        <v>8.9880000000000002E-2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22</v>
      </c>
      <c r="C86" s="6" t="s">
        <v>6</v>
      </c>
      <c r="E86" s="6">
        <v>62.204480269230643</v>
      </c>
      <c r="F86" s="6">
        <v>212724.22980733623</v>
      </c>
      <c r="H86" s="6">
        <v>37.581939708101075</v>
      </c>
      <c r="I86" s="6">
        <v>29.702984299513975</v>
      </c>
      <c r="J86" s="6">
        <v>91849.083034420837</v>
      </c>
      <c r="M86" s="6">
        <v>78735.201018716587</v>
      </c>
      <c r="N86" s="6">
        <v>70054.511914467759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5" t="s">
        <v>26</v>
      </c>
      <c r="C87" s="6" t="s">
        <v>23</v>
      </c>
      <c r="E87" s="6">
        <v>62.204480269230643</v>
      </c>
      <c r="F87" s="6">
        <v>303.8917568676232</v>
      </c>
      <c r="H87" s="6">
        <v>37.581939708101075</v>
      </c>
      <c r="I87" s="6">
        <v>29.702984299513975</v>
      </c>
      <c r="J87" s="6">
        <v>131.21297576345833</v>
      </c>
      <c r="M87" s="6">
        <v>112.47885859816655</v>
      </c>
      <c r="N87" s="6">
        <v>100.07787416352537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</v>
      </c>
      <c r="C88" s="11" t="s">
        <v>71</v>
      </c>
      <c r="D88" s="8" t="s">
        <v>19</v>
      </c>
      <c r="E88" s="8">
        <v>0.94</v>
      </c>
      <c r="F88" s="8">
        <v>4.4999999999999998E-2</v>
      </c>
      <c r="G88" s="8"/>
      <c r="H88" s="8">
        <v>0.94</v>
      </c>
      <c r="I88" s="8">
        <v>0.94</v>
      </c>
      <c r="J88" s="8">
        <v>6.4799999999999996E-2</v>
      </c>
      <c r="K88" s="8"/>
      <c r="L88" s="8"/>
      <c r="M88" s="8">
        <v>6.4799999999999996E-2</v>
      </c>
      <c r="N88" s="8">
        <v>6.4799999999999996E-2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21</v>
      </c>
      <c r="C89" s="11" t="s">
        <v>72</v>
      </c>
      <c r="D89" s="8" t="s">
        <v>19</v>
      </c>
      <c r="E89" s="8">
        <v>0.84499999999999997</v>
      </c>
      <c r="F89" s="8">
        <v>0.03</v>
      </c>
      <c r="G89" s="8"/>
      <c r="H89" s="8">
        <v>0.72</v>
      </c>
      <c r="I89" s="8">
        <v>0.72</v>
      </c>
      <c r="J89" s="8">
        <v>4.9799999999999997E-2</v>
      </c>
      <c r="K89" s="8"/>
      <c r="L89" s="8"/>
      <c r="M89" s="8">
        <v>4.9799999999999997E-2</v>
      </c>
      <c r="N89" s="8">
        <v>4.9799999999999997E-2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</v>
      </c>
      <c r="C90" s="11" t="s">
        <v>120</v>
      </c>
      <c r="D90" s="8"/>
      <c r="E90" s="8">
        <v>39.254399999999997</v>
      </c>
      <c r="F90" s="8">
        <v>5.3945999999999996</v>
      </c>
      <c r="G90" s="8"/>
      <c r="H90" s="8">
        <v>42.976799999999997</v>
      </c>
      <c r="I90" s="8">
        <v>42.976799999999997</v>
      </c>
      <c r="J90" s="8">
        <v>7.7682239999999991</v>
      </c>
      <c r="K90" s="8"/>
      <c r="L90" s="8"/>
      <c r="M90" s="8">
        <v>7.7682239999999991</v>
      </c>
      <c r="N90" s="8">
        <v>7.7682239999999991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B91" s="7" t="s">
        <v>21</v>
      </c>
      <c r="C91" s="11" t="s">
        <v>121</v>
      </c>
      <c r="D91" s="8"/>
      <c r="E91" s="8">
        <v>35.287199999999999</v>
      </c>
      <c r="F91" s="8">
        <v>3.5963999999999996</v>
      </c>
      <c r="G91" s="8"/>
      <c r="H91" s="8">
        <v>32.918399999999998</v>
      </c>
      <c r="I91" s="8">
        <v>32.918399999999998</v>
      </c>
      <c r="J91" s="8">
        <v>5.9700239999999996</v>
      </c>
      <c r="K91" s="8"/>
      <c r="L91" s="8"/>
      <c r="M91" s="8">
        <v>5.9700239999999996</v>
      </c>
      <c r="N91" s="8">
        <v>5.9700239999999996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5" t="s">
        <v>14</v>
      </c>
      <c r="B92" s="7" t="s">
        <v>9</v>
      </c>
      <c r="C92" s="11" t="s">
        <v>73</v>
      </c>
      <c r="D92" s="8"/>
      <c r="E92" s="8">
        <v>15.9</v>
      </c>
      <c r="F92" s="8">
        <v>333</v>
      </c>
      <c r="G92" s="8"/>
      <c r="H92" s="8">
        <v>15.9</v>
      </c>
      <c r="I92" s="8">
        <v>15.9</v>
      </c>
      <c r="J92" s="8">
        <v>333</v>
      </c>
      <c r="K92" s="8"/>
      <c r="L92" s="8"/>
      <c r="M92" s="8">
        <v>333</v>
      </c>
      <c r="N92" s="8">
        <v>333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12" t="s">
        <v>3</v>
      </c>
      <c r="B93" s="5" t="s">
        <v>20</v>
      </c>
      <c r="C93" s="6" t="s">
        <v>7</v>
      </c>
      <c r="E93" s="6">
        <v>609.72831559899873</v>
      </c>
      <c r="F93" s="6">
        <v>636.68447071027651</v>
      </c>
      <c r="H93" s="6">
        <v>343.6492566908762</v>
      </c>
      <c r="I93" s="6">
        <v>271.60408843475579</v>
      </c>
      <c r="J93" s="6">
        <v>274.90467291835364</v>
      </c>
      <c r="M93" s="6">
        <v>235.65477158982279</v>
      </c>
      <c r="N93" s="6">
        <v>209.67343437804968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A94" s="5" t="s">
        <v>8</v>
      </c>
      <c r="B94" s="5" t="s">
        <v>12</v>
      </c>
      <c r="C94" s="6" t="s">
        <v>5</v>
      </c>
      <c r="E94" s="6">
        <v>55.917857263297762</v>
      </c>
      <c r="F94" s="6">
        <v>424.88119500185297</v>
      </c>
      <c r="H94" s="6">
        <v>28.786166584928484</v>
      </c>
      <c r="I94" s="6">
        <v>22.751222016649006</v>
      </c>
      <c r="J94" s="6">
        <v>127.39807998663186</v>
      </c>
      <c r="M94" s="6">
        <v>109.20863993151616</v>
      </c>
      <c r="N94" s="6">
        <v>97.16820263691919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13</v>
      </c>
      <c r="C95" s="6" t="s">
        <v>5</v>
      </c>
      <c r="E95" s="6">
        <v>108.48064309079766</v>
      </c>
      <c r="F95" s="6">
        <v>444.00084877693638</v>
      </c>
      <c r="H95" s="6">
        <v>55.845163174761254</v>
      </c>
      <c r="I95" s="6">
        <v>44.137370712299074</v>
      </c>
      <c r="J95" s="6">
        <v>135.65347556976559</v>
      </c>
      <c r="M95" s="6">
        <v>116.28535979907841</v>
      </c>
      <c r="N95" s="6">
        <v>103.46470216779156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6</v>
      </c>
      <c r="E96" s="6">
        <v>62.204480269230643</v>
      </c>
      <c r="F96" s="6">
        <v>637.32179250277943</v>
      </c>
      <c r="H96" s="6">
        <v>37.581939708101075</v>
      </c>
      <c r="I96" s="6">
        <v>29.702984299513979</v>
      </c>
      <c r="J96" s="6">
        <v>165.77099564525591</v>
      </c>
      <c r="M96" s="6">
        <v>142.1028085855873</v>
      </c>
      <c r="N96" s="6">
        <v>126.43573355165388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18</v>
      </c>
      <c r="C97" s="6" t="s">
        <v>42</v>
      </c>
      <c r="E97" s="6">
        <v>6.2204480269230644E-2</v>
      </c>
      <c r="F97" s="6">
        <v>0.63732179250277943</v>
      </c>
      <c r="H97" s="6">
        <v>3.7581939708101073E-2</v>
      </c>
      <c r="I97" s="6">
        <v>2.9702984299513978E-2</v>
      </c>
      <c r="J97" s="6">
        <v>0.16577099564525591</v>
      </c>
      <c r="M97" s="6">
        <v>0.1421028085855873</v>
      </c>
      <c r="N97" s="6">
        <v>0.12643573355165388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B98" s="5" t="s">
        <v>27</v>
      </c>
      <c r="C98" s="6" t="s">
        <v>10</v>
      </c>
      <c r="E98" s="6">
        <v>835.74829465724838</v>
      </c>
      <c r="F98" s="6">
        <v>6366.8447071027658</v>
      </c>
      <c r="H98" s="6">
        <v>430.23804577834113</v>
      </c>
      <c r="I98" s="6">
        <v>340.03976426083602</v>
      </c>
      <c r="J98" s="6">
        <v>2749.0467291835366</v>
      </c>
      <c r="M98" s="6">
        <v>2356.547715898228</v>
      </c>
      <c r="N98" s="6">
        <v>2096.7343437804966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A100" s="1"/>
      <c r="B100" s="5" t="s">
        <v>15</v>
      </c>
      <c r="C100" s="6" t="s">
        <v>5</v>
      </c>
      <c r="N100" s="6">
        <v>50.371996246978902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17</v>
      </c>
      <c r="C101" s="6" t="s">
        <v>16</v>
      </c>
      <c r="N101" s="8">
        <v>1.43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B102" s="5" t="s">
        <v>22</v>
      </c>
      <c r="C102" s="6" t="s">
        <v>6</v>
      </c>
      <c r="N102" s="6">
        <v>35225.172200684552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A103" s="1"/>
      <c r="B103" s="5" t="s">
        <v>25</v>
      </c>
      <c r="C103" s="6" t="s">
        <v>24</v>
      </c>
      <c r="N103" s="6">
        <v>50.321674572406501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12</v>
      </c>
      <c r="C104" s="6" t="s">
        <v>5</v>
      </c>
      <c r="N104" s="6">
        <v>48.584101318459595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13</v>
      </c>
      <c r="C105" s="6" t="s">
        <v>5</v>
      </c>
      <c r="N105" s="6">
        <v>98.956097565438498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6</v>
      </c>
      <c r="N106" s="6">
        <v>63.217866775826941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18</v>
      </c>
      <c r="C107" s="6" t="s">
        <v>42</v>
      </c>
      <c r="N107" s="6">
        <v>6.3217866775826942E-2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B108" s="5" t="s">
        <v>27</v>
      </c>
      <c r="C108" s="6" t="s">
        <v>10</v>
      </c>
      <c r="N108" s="6">
        <v>1048.3671718902483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1" spans="1:42" x14ac:dyDescent="0.25">
      <c r="A111" s="5" t="s">
        <v>61</v>
      </c>
      <c r="B111" s="5" t="s">
        <v>41</v>
      </c>
      <c r="C111" s="6" t="s">
        <v>5</v>
      </c>
      <c r="E111" s="6">
        <v>289.97781823204059</v>
      </c>
      <c r="F111" s="6">
        <v>625.49802391817934</v>
      </c>
      <c r="H111" s="6">
        <v>323.51551500343601</v>
      </c>
      <c r="I111" s="6">
        <v>231.59092037295216</v>
      </c>
      <c r="J111" s="6">
        <v>323.10702523041863</v>
      </c>
      <c r="L111" s="6">
        <v>313.56841908531823</v>
      </c>
      <c r="M111" s="6">
        <v>323.82499267350477</v>
      </c>
      <c r="N111" s="6">
        <v>452.31337378412707</v>
      </c>
    </row>
    <row r="112" spans="1:42" x14ac:dyDescent="0.25">
      <c r="B112" s="5" t="s">
        <v>50</v>
      </c>
      <c r="C112" s="6" t="s">
        <v>42</v>
      </c>
      <c r="E112" s="6">
        <v>0.13852026974291487</v>
      </c>
      <c r="F112" s="6">
        <v>0.71363758197646365</v>
      </c>
      <c r="H112" s="6">
        <v>0.26689691833644424</v>
      </c>
      <c r="I112" s="6">
        <v>9.2955160995489991E-2</v>
      </c>
      <c r="J112" s="6">
        <v>0.22902317234123193</v>
      </c>
      <c r="L112" s="6">
        <v>0.17691120311861486</v>
      </c>
      <c r="M112" s="6">
        <v>0.33202722608423885</v>
      </c>
      <c r="N112" s="6">
        <v>0.26921012484954376</v>
      </c>
    </row>
    <row r="113" spans="1:14" x14ac:dyDescent="0.25">
      <c r="B113" s="5" t="s">
        <v>50</v>
      </c>
      <c r="C113" s="6" t="s">
        <v>6</v>
      </c>
      <c r="E113" s="6">
        <v>138.52026974291488</v>
      </c>
      <c r="F113" s="6">
        <v>713.63758197646371</v>
      </c>
      <c r="H113" s="6">
        <v>266.89691833644423</v>
      </c>
      <c r="I113" s="6">
        <v>92.95516099548999</v>
      </c>
      <c r="J113" s="6">
        <v>229.02317234123194</v>
      </c>
      <c r="L113" s="6">
        <v>176.91120311861485</v>
      </c>
      <c r="M113" s="6">
        <v>332.02722608423886</v>
      </c>
      <c r="N113" s="6">
        <v>269.21012484954377</v>
      </c>
    </row>
    <row r="114" spans="1:14" x14ac:dyDescent="0.25">
      <c r="B114" s="5" t="s">
        <v>9</v>
      </c>
      <c r="C114" s="6" t="s">
        <v>10</v>
      </c>
    </row>
    <row r="116" spans="1:14" x14ac:dyDescent="0.25">
      <c r="B116" s="5" t="s">
        <v>67</v>
      </c>
      <c r="C116" s="6" t="s">
        <v>5</v>
      </c>
      <c r="E116" s="6">
        <v>7389.9778182320406</v>
      </c>
      <c r="F116" s="6">
        <v>7725.4980239181796</v>
      </c>
      <c r="H116" s="6">
        <v>7423.5155150034361</v>
      </c>
      <c r="I116" s="6">
        <v>7331.5909203729525</v>
      </c>
      <c r="J116" s="6">
        <v>7423.1070252304189</v>
      </c>
      <c r="L116" s="6">
        <v>7413.5684190853181</v>
      </c>
      <c r="M116" s="6">
        <v>7423.8249926735043</v>
      </c>
      <c r="N116" s="6">
        <v>7552.3133737841272</v>
      </c>
    </row>
    <row r="117" spans="1:14" x14ac:dyDescent="0.25">
      <c r="C117" s="6" t="s">
        <v>5</v>
      </c>
      <c r="E117" s="6">
        <v>289.97781823204059</v>
      </c>
      <c r="F117" s="6">
        <v>625.49802391817957</v>
      </c>
      <c r="H117" s="6">
        <v>323.51551500343612</v>
      </c>
      <c r="I117" s="6">
        <v>231.5909203729525</v>
      </c>
      <c r="J117" s="6">
        <v>323.10702523041891</v>
      </c>
      <c r="L117" s="6">
        <v>313.56841908531806</v>
      </c>
      <c r="M117" s="6">
        <v>323.82499267350431</v>
      </c>
      <c r="N117" s="6">
        <v>452.31337378412718</v>
      </c>
    </row>
    <row r="118" spans="1:14" x14ac:dyDescent="0.25">
      <c r="C118" s="6" t="s">
        <v>33</v>
      </c>
      <c r="E118" s="6">
        <v>3.9239335403230498</v>
      </c>
      <c r="F118" s="6">
        <v>8.0965398215316942</v>
      </c>
      <c r="H118" s="6">
        <v>4.3579826074262122</v>
      </c>
      <c r="I118" s="6">
        <v>3.1588085435783104</v>
      </c>
      <c r="J118" s="6">
        <v>4.352719476254479</v>
      </c>
      <c r="L118" s="6">
        <v>4.2296556983014391</v>
      </c>
      <c r="M118" s="6">
        <v>4.3619696449348391</v>
      </c>
      <c r="N118" s="6">
        <v>5.9890705191632314</v>
      </c>
    </row>
    <row r="120" spans="1:14" x14ac:dyDescent="0.25">
      <c r="B120" s="5" t="s">
        <v>90</v>
      </c>
      <c r="C120" s="6" t="s">
        <v>91</v>
      </c>
      <c r="E120" s="6">
        <v>0.57995563646408121</v>
      </c>
      <c r="F120" s="6">
        <v>1.2509960478363586</v>
      </c>
      <c r="H120" s="6">
        <v>0.64703103000687201</v>
      </c>
      <c r="I120" s="6">
        <v>0.46318184074590429</v>
      </c>
      <c r="J120" s="6">
        <v>0.64621405046083724</v>
      </c>
      <c r="L120" s="6">
        <v>0.62713683817063648</v>
      </c>
      <c r="M120" s="6">
        <v>0.64764998534700957</v>
      </c>
      <c r="N120" s="6">
        <v>0.90462674756825412</v>
      </c>
    </row>
    <row r="121" spans="1:14" x14ac:dyDescent="0.25">
      <c r="C121" s="6" t="s">
        <v>92</v>
      </c>
      <c r="E121" s="6">
        <v>0.27704053948582974</v>
      </c>
      <c r="F121" s="6">
        <v>1.4272751639529273</v>
      </c>
      <c r="H121" s="6">
        <v>0.53379383667288849</v>
      </c>
      <c r="I121" s="6">
        <v>0.18591032199097998</v>
      </c>
      <c r="J121" s="6">
        <v>0.45804634468246386</v>
      </c>
      <c r="L121" s="6">
        <v>0.35382240623722971</v>
      </c>
      <c r="M121" s="6">
        <v>0.66405445216847769</v>
      </c>
      <c r="N121" s="6">
        <v>0.53842024969908753</v>
      </c>
    </row>
    <row r="122" spans="1:14" x14ac:dyDescent="0.25">
      <c r="A122" s="5" t="s">
        <v>41</v>
      </c>
      <c r="B122" s="29" t="s">
        <v>93</v>
      </c>
      <c r="C122" s="6" t="s">
        <v>5</v>
      </c>
      <c r="D122" s="1"/>
      <c r="E122" s="1">
        <v>0</v>
      </c>
      <c r="F122" s="1">
        <v>0</v>
      </c>
      <c r="G122" s="1"/>
      <c r="H122" s="1">
        <v>0</v>
      </c>
      <c r="I122" s="1">
        <v>0</v>
      </c>
      <c r="J122" s="1">
        <v>0</v>
      </c>
      <c r="K122" s="1"/>
      <c r="L122" s="1">
        <v>0</v>
      </c>
      <c r="M122" s="1">
        <v>0</v>
      </c>
      <c r="N122" s="1">
        <v>98.956097565438498</v>
      </c>
    </row>
    <row r="123" spans="1:14" x14ac:dyDescent="0.25">
      <c r="B123" s="29" t="s">
        <v>94</v>
      </c>
      <c r="C123" s="6" t="s">
        <v>5</v>
      </c>
      <c r="D123" s="1"/>
      <c r="E123" s="1">
        <v>108.48064309079766</v>
      </c>
      <c r="F123" s="1">
        <v>444.00084877693638</v>
      </c>
      <c r="G123" s="1"/>
      <c r="H123" s="1">
        <v>55.845163174761254</v>
      </c>
      <c r="I123" s="1">
        <v>44.137370712299074</v>
      </c>
      <c r="J123" s="1">
        <v>135.65347556976559</v>
      </c>
      <c r="K123" s="1"/>
      <c r="L123" s="1">
        <v>0</v>
      </c>
      <c r="M123" s="1">
        <v>116.28535979907841</v>
      </c>
      <c r="N123" s="1">
        <v>103.46470216779156</v>
      </c>
    </row>
    <row r="124" spans="1:14" x14ac:dyDescent="0.25">
      <c r="B124" s="29" t="s">
        <v>43</v>
      </c>
      <c r="C124" s="6" t="s">
        <v>5</v>
      </c>
      <c r="D124" s="1"/>
      <c r="E124" s="1">
        <v>0</v>
      </c>
      <c r="F124" s="1">
        <v>0</v>
      </c>
      <c r="G124" s="1"/>
      <c r="H124" s="1">
        <v>6.4705882352941178</v>
      </c>
      <c r="I124" s="1">
        <v>6.4705882352941178</v>
      </c>
      <c r="J124" s="1">
        <v>6.4705882352941178</v>
      </c>
      <c r="K124" s="1"/>
      <c r="L124" s="1">
        <v>230.1464332697154</v>
      </c>
      <c r="M124" s="1">
        <v>6.4705882352941178</v>
      </c>
      <c r="N124" s="1">
        <v>6.4705882352941178</v>
      </c>
    </row>
    <row r="125" spans="1:14" x14ac:dyDescent="0.25">
      <c r="B125" s="29" t="s">
        <v>95</v>
      </c>
      <c r="C125" s="6" t="s">
        <v>5</v>
      </c>
      <c r="D125" s="1"/>
      <c r="E125" s="1">
        <v>125</v>
      </c>
      <c r="F125" s="1">
        <v>125</v>
      </c>
      <c r="G125" s="1"/>
      <c r="H125" s="1">
        <v>177.77777777777777</v>
      </c>
      <c r="I125" s="1">
        <v>97.560975609756099</v>
      </c>
      <c r="J125" s="1">
        <v>97.560975609756099</v>
      </c>
      <c r="K125" s="1"/>
      <c r="L125" s="1">
        <v>0</v>
      </c>
      <c r="M125" s="1">
        <v>117.64705882352942</v>
      </c>
      <c r="N125" s="1">
        <v>160</v>
      </c>
    </row>
    <row r="126" spans="1:14" x14ac:dyDescent="0.25">
      <c r="B126" s="5" t="s">
        <v>175</v>
      </c>
      <c r="C126" s="6" t="s">
        <v>5</v>
      </c>
      <c r="E126" s="6">
        <v>56.497175141242934</v>
      </c>
      <c r="F126" s="6">
        <v>56.497175141242934</v>
      </c>
      <c r="H126" s="6">
        <v>83.421985815602838</v>
      </c>
      <c r="I126" s="6">
        <v>83.421985815602838</v>
      </c>
      <c r="J126" s="6">
        <v>83.421985815602838</v>
      </c>
      <c r="L126" s="6">
        <v>83.421985815602838</v>
      </c>
      <c r="M126" s="6">
        <v>83.421985815602838</v>
      </c>
      <c r="N126" s="6">
        <v>83.421985815602838</v>
      </c>
    </row>
    <row r="128" spans="1:14" x14ac:dyDescent="0.25">
      <c r="A128" s="5" t="s">
        <v>50</v>
      </c>
      <c r="B128" s="29" t="s">
        <v>93</v>
      </c>
      <c r="C128" s="6" t="s">
        <v>6</v>
      </c>
      <c r="D128" s="1"/>
      <c r="E128" s="1">
        <v>0</v>
      </c>
      <c r="F128" s="1">
        <v>0</v>
      </c>
      <c r="G128" s="1"/>
      <c r="H128" s="1">
        <v>0</v>
      </c>
      <c r="I128" s="1">
        <v>0</v>
      </c>
      <c r="J128" s="1">
        <v>0</v>
      </c>
      <c r="K128" s="1"/>
      <c r="L128" s="1">
        <v>0</v>
      </c>
      <c r="M128" s="1">
        <v>0</v>
      </c>
      <c r="N128" s="1">
        <v>63.217866775826941</v>
      </c>
    </row>
    <row r="129" spans="2:14" x14ac:dyDescent="0.25">
      <c r="B129" s="29" t="s">
        <v>94</v>
      </c>
      <c r="C129" s="6" t="s">
        <v>6</v>
      </c>
      <c r="D129" s="1"/>
      <c r="E129" s="1">
        <v>62.204480269230643</v>
      </c>
      <c r="F129" s="1">
        <v>637.32179250277943</v>
      </c>
      <c r="G129" s="1"/>
      <c r="H129" s="1">
        <v>37.581939708101075</v>
      </c>
      <c r="I129" s="1">
        <v>29.702984299513979</v>
      </c>
      <c r="J129" s="1">
        <v>165.77099564525591</v>
      </c>
      <c r="K129" s="1"/>
      <c r="L129" s="1">
        <v>0</v>
      </c>
      <c r="M129" s="1">
        <v>142.1028085855873</v>
      </c>
      <c r="N129" s="1">
        <v>126.43573355165388</v>
      </c>
    </row>
    <row r="130" spans="2:14" x14ac:dyDescent="0.25">
      <c r="B130" s="29" t="s">
        <v>43</v>
      </c>
      <c r="C130" s="6" t="s">
        <v>6</v>
      </c>
      <c r="D130" s="1"/>
      <c r="E130" s="1">
        <v>0</v>
      </c>
      <c r="F130" s="1">
        <v>0</v>
      </c>
      <c r="G130" s="1"/>
      <c r="H130" s="1">
        <v>4.0740740740740744</v>
      </c>
      <c r="I130" s="1">
        <v>4.0740740740740744</v>
      </c>
      <c r="J130" s="1">
        <v>4.0740740740740744</v>
      </c>
      <c r="K130" s="1"/>
      <c r="L130" s="1">
        <v>144.90701354019117</v>
      </c>
      <c r="M130" s="1">
        <v>4.0740740740740744</v>
      </c>
      <c r="N130" s="1">
        <v>4.0740740740740744</v>
      </c>
    </row>
    <row r="131" spans="2:14" x14ac:dyDescent="0.25">
      <c r="B131" s="29" t="s">
        <v>95</v>
      </c>
      <c r="C131" s="6" t="s">
        <v>6</v>
      </c>
      <c r="D131" s="1"/>
      <c r="E131" s="1">
        <v>50</v>
      </c>
      <c r="F131" s="1">
        <v>50</v>
      </c>
      <c r="G131" s="1"/>
      <c r="H131" s="1">
        <v>193.23671497584542</v>
      </c>
      <c r="I131" s="1">
        <v>27.173913043478262</v>
      </c>
      <c r="J131" s="1">
        <v>27.173913043478262</v>
      </c>
      <c r="K131" s="1"/>
      <c r="L131" s="1">
        <v>0</v>
      </c>
      <c r="M131" s="1">
        <v>153.84615384615384</v>
      </c>
      <c r="N131" s="1">
        <v>43.478260869565219</v>
      </c>
    </row>
    <row r="132" spans="2:14" x14ac:dyDescent="0.25">
      <c r="B132" s="5" t="s">
        <v>175</v>
      </c>
      <c r="C132" s="6" t="s">
        <v>6</v>
      </c>
      <c r="E132" s="6">
        <v>26.315789473684212</v>
      </c>
      <c r="F132" s="6">
        <v>26.315789473684212</v>
      </c>
      <c r="H132" s="6">
        <v>32.00418957842367</v>
      </c>
      <c r="I132" s="6">
        <v>32.00418957842367</v>
      </c>
      <c r="J132" s="6">
        <v>32.00418957842367</v>
      </c>
      <c r="L132" s="6">
        <v>32.00418957842367</v>
      </c>
      <c r="M132" s="6">
        <v>32.00418957842367</v>
      </c>
      <c r="N132" s="6">
        <v>32.00418957842367</v>
      </c>
    </row>
    <row r="154" spans="8:11" x14ac:dyDescent="0.25">
      <c r="I154" s="6" t="s">
        <v>237</v>
      </c>
      <c r="J154" s="6">
        <v>2025</v>
      </c>
      <c r="K154" s="6">
        <v>2035</v>
      </c>
    </row>
    <row r="155" spans="8:11" x14ac:dyDescent="0.25">
      <c r="H155" s="6" t="s">
        <v>238</v>
      </c>
      <c r="I155" s="6">
        <v>1.460329952113832</v>
      </c>
      <c r="J155" s="6">
        <v>1.0830122241524656</v>
      </c>
      <c r="K155" s="6">
        <v>0.90462674756825412</v>
      </c>
    </row>
    <row r="156" spans="8:11" x14ac:dyDescent="0.25">
      <c r="H156" s="6" t="s">
        <v>239</v>
      </c>
      <c r="I156" s="6">
        <v>1.0921322055054383</v>
      </c>
      <c r="J156" s="6">
        <v>0.70422238136978954</v>
      </c>
      <c r="K156" s="6">
        <v>0.53842024969908753</v>
      </c>
    </row>
    <row r="157" spans="8:11" x14ac:dyDescent="0.25">
      <c r="H157" s="6" t="s">
        <v>241</v>
      </c>
      <c r="I157" s="6">
        <v>3868.3073022457015</v>
      </c>
      <c r="J157" s="6">
        <v>3122.4809243351397</v>
      </c>
      <c r="K157" s="6">
        <v>2823.040862033371</v>
      </c>
    </row>
    <row r="158" spans="8:11" x14ac:dyDescent="0.25">
      <c r="H158" s="6" t="s">
        <v>240</v>
      </c>
      <c r="I158" s="6">
        <v>16.246890669431949</v>
      </c>
      <c r="J158" s="6">
        <v>13.114419882207585</v>
      </c>
      <c r="K158" s="6">
        <v>11.85677162054016</v>
      </c>
    </row>
    <row r="160" spans="8:11" x14ac:dyDescent="0.25">
      <c r="H160" s="6" t="s">
        <v>238</v>
      </c>
      <c r="I160" s="6">
        <v>100</v>
      </c>
      <c r="J160" s="6">
        <v>74.162159215100814</v>
      </c>
      <c r="K160" s="6">
        <v>61.946736506965713</v>
      </c>
    </row>
    <row r="161" spans="8:11" x14ac:dyDescent="0.25">
      <c r="H161" s="6" t="s">
        <v>239</v>
      </c>
      <c r="I161" s="6">
        <v>100</v>
      </c>
      <c r="J161" s="6">
        <v>64.481422470631728</v>
      </c>
      <c r="K161" s="6">
        <v>49.299915063845852</v>
      </c>
    </row>
    <row r="162" spans="8:11" x14ac:dyDescent="0.25">
      <c r="H162" s="6" t="s">
        <v>241</v>
      </c>
      <c r="I162" s="6">
        <v>100</v>
      </c>
      <c r="J162" s="6">
        <v>80.719567510120498</v>
      </c>
      <c r="K162" s="6">
        <v>72.978712430485729</v>
      </c>
    </row>
    <row r="163" spans="8:11" x14ac:dyDescent="0.25">
      <c r="H163" s="6" t="s">
        <v>240</v>
      </c>
      <c r="I163" s="6">
        <v>100</v>
      </c>
      <c r="J163" s="6">
        <v>80.71956751012047</v>
      </c>
      <c r="K163" s="6">
        <v>72.978712430485729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400</v>
      </c>
      <c r="F6" s="8">
        <v>400</v>
      </c>
      <c r="G6" s="8"/>
      <c r="H6" s="8">
        <v>400</v>
      </c>
      <c r="I6" s="8">
        <v>400</v>
      </c>
      <c r="J6" s="8">
        <v>400</v>
      </c>
      <c r="K6" s="8"/>
      <c r="L6" s="8">
        <v>400</v>
      </c>
      <c r="M6" s="8">
        <v>400</v>
      </c>
      <c r="N6" s="8">
        <v>400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7399.5748156551017</v>
      </c>
      <c r="F9" s="6">
        <v>7789.6635323521205</v>
      </c>
      <c r="H9" s="6">
        <v>7553.5797920315772</v>
      </c>
      <c r="I9" s="6">
        <v>7436.602801898749</v>
      </c>
      <c r="J9" s="6">
        <v>7604.9870815700751</v>
      </c>
      <c r="L9" s="6">
        <v>8176.9126076379298</v>
      </c>
      <c r="M9" s="6">
        <v>7586.1428204518597</v>
      </c>
      <c r="N9" s="6">
        <v>7754.3611643563318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1055.5520269313624</v>
      </c>
      <c r="F10" s="6">
        <v>1109.657331937239</v>
      </c>
      <c r="H10" s="6">
        <v>1076.9125171547796</v>
      </c>
      <c r="I10" s="6">
        <v>1060.6878086233564</v>
      </c>
      <c r="J10" s="6">
        <v>1084.0427082137694</v>
      </c>
      <c r="L10" s="6">
        <v>1163.3687786793807</v>
      </c>
      <c r="M10" s="6">
        <v>1081.429009196673</v>
      </c>
      <c r="N10" s="6">
        <v>1104.7608934962232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422220.810772545</v>
      </c>
      <c r="F11" s="6">
        <v>443862.93277489557</v>
      </c>
      <c r="H11" s="6">
        <v>430765.00686191185</v>
      </c>
      <c r="I11" s="6">
        <v>424275.12344934256</v>
      </c>
      <c r="J11" s="6">
        <v>433617.08328550775</v>
      </c>
      <c r="L11" s="6">
        <v>465347.51147175231</v>
      </c>
      <c r="M11" s="6">
        <v>432571.6036786692</v>
      </c>
      <c r="N11" s="6">
        <v>441904.35739848926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663.66937740366689</v>
      </c>
      <c r="F32" s="6">
        <v>728.69596773253511</v>
      </c>
      <c r="H32" s="6">
        <v>408.83695594219881</v>
      </c>
      <c r="I32" s="6">
        <v>306.03485395591213</v>
      </c>
      <c r="J32" s="6">
        <v>312.77332424584927</v>
      </c>
      <c r="L32" s="6">
        <v>159.43891398402738</v>
      </c>
      <c r="M32" s="6">
        <v>240.01477459505176</v>
      </c>
      <c r="N32" s="6">
        <v>227.67931198485138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2389207.8472869229</v>
      </c>
      <c r="F33" s="6">
        <v>2623303.385194418</v>
      </c>
      <c r="H33" s="6">
        <v>1471811.8639424245</v>
      </c>
      <c r="I33" s="6">
        <v>1101724.5928616093</v>
      </c>
      <c r="J33" s="6">
        <v>1125983.0664986041</v>
      </c>
      <c r="L33" s="6">
        <v>573979.63115879346</v>
      </c>
      <c r="M33" s="6">
        <v>864052.49730018852</v>
      </c>
      <c r="N33" s="6">
        <v>819644.86742957099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7167.6235418607675</v>
      </c>
      <c r="F34" s="6">
        <v>15477.489972647068</v>
      </c>
      <c r="H34" s="6">
        <v>4341.8449986301521</v>
      </c>
      <c r="I34" s="6">
        <v>3250.0875489417472</v>
      </c>
      <c r="J34" s="6">
        <v>6643.3000923417649</v>
      </c>
      <c r="L34" s="6">
        <v>4405.2936691437399</v>
      </c>
      <c r="M34" s="6">
        <v>5097.9097340711132</v>
      </c>
      <c r="N34" s="6">
        <v>3831.8397552332453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16.688242997331347</v>
      </c>
      <c r="F35" s="6">
        <v>4.6409685649877186E-3</v>
      </c>
      <c r="H35" s="6">
        <v>25.271659838551223</v>
      </c>
      <c r="I35" s="6">
        <v>33.760822816241848</v>
      </c>
      <c r="J35" s="6">
        <v>1.081247925421466E-2</v>
      </c>
      <c r="M35" s="6">
        <v>1.4090195428118121E-2</v>
      </c>
      <c r="N35" s="6">
        <v>1.4853589683655631E-2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5.9077609024820683</v>
      </c>
      <c r="F36" s="6">
        <v>1.6429370450961904E-3</v>
      </c>
      <c r="H36" s="6">
        <v>8.9463536670034056</v>
      </c>
      <c r="I36" s="6">
        <v>11.951579869810907</v>
      </c>
      <c r="J36" s="6">
        <v>3.8276972720952488E-3</v>
      </c>
      <c r="M36" s="6">
        <v>4.9880329326388133E-3</v>
      </c>
      <c r="N36" s="6">
        <v>5.2582801202405941E-3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0.5022581193023592</v>
      </c>
      <c r="F37" s="6">
        <v>0.23259566805499321</v>
      </c>
      <c r="H37" s="6">
        <v>0.82913994422603743</v>
      </c>
      <c r="I37" s="6">
        <v>1.1076615832008863</v>
      </c>
      <c r="J37" s="6">
        <v>0.5418989161956258</v>
      </c>
      <c r="L37" s="6">
        <v>0.8171979873255617</v>
      </c>
      <c r="M37" s="6">
        <v>0.70617121679151451</v>
      </c>
      <c r="N37" s="6">
        <v>0.93949573832926925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123.49815362626103</v>
      </c>
      <c r="F38" s="6">
        <v>184.18213067450012</v>
      </c>
      <c r="H38" s="6">
        <v>80.367550924644121</v>
      </c>
      <c r="I38" s="6">
        <v>60.159120530911743</v>
      </c>
      <c r="J38" s="6">
        <v>79.055271098867024</v>
      </c>
      <c r="L38" s="6">
        <v>599.11993900354855</v>
      </c>
      <c r="M38" s="6">
        <v>60.665125835446254</v>
      </c>
      <c r="N38" s="6">
        <v>16.093726971979628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Q47" s="1">
        <v>1.4311270125223614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Q48" s="1">
        <v>55.9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159.43891398402738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 t="s">
        <v>47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531.46304661342458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0.53146304661342458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937.87596461192572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R76" s="1" t="s">
        <v>52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31887.782796805477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57.212877362385079</v>
      </c>
      <c r="F83" s="6">
        <v>21.882761793769824</v>
      </c>
      <c r="H83" s="6">
        <v>32.191886294661323</v>
      </c>
      <c r="I83" s="6">
        <v>24.097232594953713</v>
      </c>
      <c r="J83" s="6">
        <v>9.3925923196951739</v>
      </c>
      <c r="M83" s="6">
        <v>7.2076508887402939</v>
      </c>
      <c r="N83" s="6">
        <v>6.8372165761216639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67.707547174420213</v>
      </c>
      <c r="F85" s="6">
        <v>243466.41960135539</v>
      </c>
      <c r="H85" s="6">
        <v>44.710953187029617</v>
      </c>
      <c r="I85" s="6">
        <v>33.468378604102377</v>
      </c>
      <c r="J85" s="6">
        <v>104501.47218174425</v>
      </c>
      <c r="M85" s="6">
        <v>80191.932451494155</v>
      </c>
      <c r="N85" s="6">
        <v>76070.500401887664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67.707547174420213</v>
      </c>
      <c r="F86" s="6">
        <v>347.80917085907913</v>
      </c>
      <c r="H86" s="6">
        <v>44.710953187029617</v>
      </c>
      <c r="I86" s="6">
        <v>33.468378604102377</v>
      </c>
      <c r="J86" s="6">
        <v>149.28781740249178</v>
      </c>
      <c r="M86" s="6">
        <v>114.5599035021345</v>
      </c>
      <c r="N86" s="6">
        <v>108.6721434312681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663.66937740366689</v>
      </c>
      <c r="F92" s="6">
        <v>728.69596773253511</v>
      </c>
      <c r="H92" s="6">
        <v>408.83695594219876</v>
      </c>
      <c r="I92" s="6">
        <v>306.03485395591213</v>
      </c>
      <c r="J92" s="6">
        <v>312.77332424584927</v>
      </c>
      <c r="M92" s="6">
        <v>240.01477459505176</v>
      </c>
      <c r="N92" s="6">
        <v>227.67931198485138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60.86476315147349</v>
      </c>
      <c r="F93" s="6">
        <v>486.28359541710722</v>
      </c>
      <c r="H93" s="6">
        <v>34.246687547512046</v>
      </c>
      <c r="I93" s="6">
        <v>25.635353824418846</v>
      </c>
      <c r="J93" s="6">
        <v>208.72427377100388</v>
      </c>
      <c r="M93" s="6">
        <v>160.1700197497843</v>
      </c>
      <c r="N93" s="6">
        <v>151.93814613603698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118.07764051385857</v>
      </c>
      <c r="F94" s="6">
        <v>508.16635721087704</v>
      </c>
      <c r="H94" s="6">
        <v>66.438573842173369</v>
      </c>
      <c r="I94" s="6">
        <v>49.732586419372559</v>
      </c>
      <c r="J94" s="6">
        <v>218.11686609069906</v>
      </c>
      <c r="M94" s="6">
        <v>167.37767063852459</v>
      </c>
      <c r="N94" s="6">
        <v>158.77536271215865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67.707547174420213</v>
      </c>
      <c r="F95" s="6">
        <v>729.42539312566078</v>
      </c>
      <c r="H95" s="6">
        <v>44.710953187029617</v>
      </c>
      <c r="I95" s="6">
        <v>33.468378604102384</v>
      </c>
      <c r="J95" s="6">
        <v>313.08641065650579</v>
      </c>
      <c r="M95" s="6">
        <v>240.25502962467647</v>
      </c>
      <c r="N95" s="6">
        <v>227.90721920405548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6.7707547174420207E-2</v>
      </c>
      <c r="F96" s="6">
        <v>0.72942539312566079</v>
      </c>
      <c r="H96" s="6">
        <v>4.4710953187029619E-2</v>
      </c>
      <c r="I96" s="6">
        <v>3.3468378604102386E-2</v>
      </c>
      <c r="J96" s="6">
        <v>0.31308641065650578</v>
      </c>
      <c r="M96" s="6">
        <v>0.24025502962467646</v>
      </c>
      <c r="N96" s="6">
        <v>0.22790721920405549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909.68475006192273</v>
      </c>
      <c r="F97" s="6">
        <v>7286.9596773253515</v>
      </c>
      <c r="H97" s="6">
        <v>511.85099208511502</v>
      </c>
      <c r="I97" s="6">
        <v>383.14599825976404</v>
      </c>
      <c r="J97" s="6">
        <v>3127.7332424584929</v>
      </c>
      <c r="M97" s="6">
        <v>2400.1477459505177</v>
      </c>
      <c r="N97" s="6">
        <v>2276.7931198485139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54.697732608973311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38250.162663617702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54.643089519453859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75.969073068018488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130.6668056769918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113.95360960202774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0.11395360960202774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1138.396559924257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299.57481565510147</v>
      </c>
      <c r="F110" s="6">
        <v>689.66353235212</v>
      </c>
      <c r="H110" s="6">
        <v>453.57979203157686</v>
      </c>
      <c r="I110" s="6">
        <v>336.60280189874891</v>
      </c>
      <c r="J110" s="6">
        <v>504.98708157007536</v>
      </c>
      <c r="L110" s="6">
        <v>1076.9126076379305</v>
      </c>
      <c r="M110" s="6">
        <v>486.14282045185962</v>
      </c>
      <c r="N110" s="6">
        <v>654.36116435633164</v>
      </c>
    </row>
    <row r="111" spans="1:42" x14ac:dyDescent="0.25">
      <c r="B111" s="5" t="s">
        <v>50</v>
      </c>
      <c r="C111" s="6" t="s">
        <v>42</v>
      </c>
      <c r="E111" s="6">
        <v>0.14402333664810443</v>
      </c>
      <c r="F111" s="6">
        <v>0.80574118259934502</v>
      </c>
      <c r="H111" s="6">
        <v>0.33160638829220551</v>
      </c>
      <c r="I111" s="6">
        <v>0.12939159148705603</v>
      </c>
      <c r="J111" s="6">
        <v>0.40900962353945941</v>
      </c>
      <c r="L111" s="6">
        <v>0.58146959282971156</v>
      </c>
      <c r="M111" s="6">
        <v>0.45877439635378392</v>
      </c>
      <c r="N111" s="6">
        <v>0.45653404168903688</v>
      </c>
    </row>
    <row r="112" spans="1:42" x14ac:dyDescent="0.25">
      <c r="B112" s="5" t="s">
        <v>50</v>
      </c>
      <c r="C112" s="6" t="s">
        <v>6</v>
      </c>
      <c r="E112" s="6">
        <v>144.02333664810445</v>
      </c>
      <c r="F112" s="6">
        <v>805.74118259934505</v>
      </c>
      <c r="H112" s="6">
        <v>331.60638829220551</v>
      </c>
      <c r="I112" s="6">
        <v>129.39159148705605</v>
      </c>
      <c r="J112" s="6">
        <v>409.00962353945943</v>
      </c>
      <c r="L112" s="6">
        <v>581.46959282971159</v>
      </c>
      <c r="M112" s="6">
        <v>458.77439635378391</v>
      </c>
      <c r="N112" s="6">
        <v>456.53404168903688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7399.5748156551017</v>
      </c>
      <c r="F115" s="6">
        <v>7789.6635323521205</v>
      </c>
      <c r="H115" s="6">
        <v>7553.5797920315772</v>
      </c>
      <c r="I115" s="6">
        <v>7436.602801898749</v>
      </c>
      <c r="J115" s="6">
        <v>7604.9870815700751</v>
      </c>
      <c r="L115" s="6">
        <v>8176.9126076379307</v>
      </c>
      <c r="M115" s="6">
        <v>7586.1428204518597</v>
      </c>
      <c r="N115" s="6">
        <v>7754.3611643563318</v>
      </c>
    </row>
    <row r="116" spans="1:14" x14ac:dyDescent="0.25">
      <c r="C116" s="6" t="s">
        <v>5</v>
      </c>
      <c r="E116" s="6">
        <v>299.5748156551017</v>
      </c>
      <c r="F116" s="6">
        <v>689.66353235212046</v>
      </c>
      <c r="H116" s="6">
        <v>453.5797920315772</v>
      </c>
      <c r="I116" s="6">
        <v>336.60280189874902</v>
      </c>
      <c r="J116" s="6">
        <v>504.98708157007513</v>
      </c>
      <c r="L116" s="6">
        <v>1076.9126076379307</v>
      </c>
      <c r="M116" s="6">
        <v>486.14282045185973</v>
      </c>
      <c r="N116" s="6">
        <v>654.36116435633176</v>
      </c>
    </row>
    <row r="117" spans="1:14" x14ac:dyDescent="0.25">
      <c r="C117" s="6" t="s">
        <v>33</v>
      </c>
      <c r="E117" s="6">
        <v>4.0485409380725299</v>
      </c>
      <c r="F117" s="6">
        <v>8.853572808219532</v>
      </c>
      <c r="H117" s="6">
        <v>6.0048322056525789</v>
      </c>
      <c r="I117" s="6">
        <v>4.5262979732197879</v>
      </c>
      <c r="J117" s="6">
        <v>6.6402095908073369</v>
      </c>
      <c r="L117" s="6">
        <v>13.170161640617303</v>
      </c>
      <c r="M117" s="6">
        <v>6.4083003966290102</v>
      </c>
      <c r="N117" s="6">
        <v>8.438621189894608</v>
      </c>
    </row>
    <row r="119" spans="1:14" x14ac:dyDescent="0.25">
      <c r="B119" s="5" t="s">
        <v>90</v>
      </c>
      <c r="C119" s="6" t="s">
        <v>91</v>
      </c>
      <c r="E119" s="6">
        <v>0.74893703913775367</v>
      </c>
      <c r="F119" s="6">
        <v>1.7241588308803</v>
      </c>
      <c r="H119" s="6">
        <v>1.1339494800789423</v>
      </c>
      <c r="I119" s="6">
        <v>0.84150700474687223</v>
      </c>
      <c r="J119" s="6">
        <v>1.2624677039251884</v>
      </c>
      <c r="L119" s="6">
        <v>2.6922815190948262</v>
      </c>
      <c r="M119" s="6">
        <v>1.215357051129649</v>
      </c>
      <c r="N119" s="6">
        <v>1.6359029108908292</v>
      </c>
    </row>
    <row r="120" spans="1:14" x14ac:dyDescent="0.25">
      <c r="C120" s="6" t="s">
        <v>92</v>
      </c>
      <c r="E120" s="6">
        <v>0.36005834162026112</v>
      </c>
      <c r="F120" s="6">
        <v>2.0143529564983624</v>
      </c>
      <c r="H120" s="6">
        <v>0.82901597073051381</v>
      </c>
      <c r="I120" s="6">
        <v>0.32347897871764014</v>
      </c>
      <c r="J120" s="6">
        <v>1.0225240588486486</v>
      </c>
      <c r="L120" s="6">
        <v>1.453673982074279</v>
      </c>
      <c r="M120" s="6">
        <v>1.1469359908844599</v>
      </c>
      <c r="N120" s="6">
        <v>1.1413351042225921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130.6668056769918</v>
      </c>
    </row>
    <row r="122" spans="1:14" x14ac:dyDescent="0.25">
      <c r="B122" s="29" t="s">
        <v>94</v>
      </c>
      <c r="C122" s="6" t="s">
        <v>5</v>
      </c>
      <c r="D122" s="1"/>
      <c r="E122" s="1">
        <v>118.07764051385857</v>
      </c>
      <c r="F122" s="1">
        <v>508.16635721087704</v>
      </c>
      <c r="G122" s="1"/>
      <c r="H122" s="1">
        <v>66.438573842173369</v>
      </c>
      <c r="I122" s="1">
        <v>49.732586419372559</v>
      </c>
      <c r="J122" s="1">
        <v>218.11686609069906</v>
      </c>
      <c r="K122" s="1"/>
      <c r="L122" s="1">
        <v>0</v>
      </c>
      <c r="M122" s="1">
        <v>167.37767063852459</v>
      </c>
      <c r="N122" s="1">
        <v>158.77536271215865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937.87596461192572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113.95360960202774</v>
      </c>
    </row>
    <row r="128" spans="1:14" x14ac:dyDescent="0.25">
      <c r="B128" s="29" t="s">
        <v>94</v>
      </c>
      <c r="C128" s="6" t="s">
        <v>6</v>
      </c>
      <c r="D128" s="1"/>
      <c r="E128" s="1">
        <v>67.707547174420213</v>
      </c>
      <c r="F128" s="1">
        <v>729.42539312566078</v>
      </c>
      <c r="G128" s="1"/>
      <c r="H128" s="1">
        <v>44.710953187029617</v>
      </c>
      <c r="I128" s="1">
        <v>33.468378604102384</v>
      </c>
      <c r="J128" s="1">
        <v>313.08641065650579</v>
      </c>
      <c r="K128" s="1"/>
      <c r="L128" s="1">
        <v>0</v>
      </c>
      <c r="M128" s="1">
        <v>240.25502962467647</v>
      </c>
      <c r="N128" s="1">
        <v>227.90721920405548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531.46304661342458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  <hyperlink ref="R69" display="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"/>
  </hyperlinks>
  <pageMargins left="0.7" right="0.7" top="0.75" bottom="0.75" header="0.3" footer="0.3"/>
  <pageSetup paperSize="9" orientation="portrait" r:id="rId3"/>
  <drawing r:id="rId4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450</v>
      </c>
      <c r="F6" s="8">
        <v>450</v>
      </c>
      <c r="G6" s="8"/>
      <c r="H6" s="8">
        <v>450</v>
      </c>
      <c r="I6" s="8">
        <v>450</v>
      </c>
      <c r="J6" s="8">
        <v>450</v>
      </c>
      <c r="K6" s="8"/>
      <c r="L6" s="8">
        <v>450</v>
      </c>
      <c r="M6" s="8">
        <v>450</v>
      </c>
      <c r="N6" s="8">
        <v>450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7414.5967264531919</v>
      </c>
      <c r="F9" s="6">
        <v>7858.0726512194224</v>
      </c>
      <c r="H9" s="6">
        <v>7561.9653372960274</v>
      </c>
      <c r="I9" s="6">
        <v>7442.8651917691295</v>
      </c>
      <c r="J9" s="6">
        <v>7633.1354303423223</v>
      </c>
      <c r="L9" s="6">
        <v>8311.0164473569384</v>
      </c>
      <c r="M9" s="6">
        <v>7607.5828187763627</v>
      </c>
      <c r="N9" s="6">
        <v>7792.0835685005995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1057.6355659590577</v>
      </c>
      <c r="F10" s="6">
        <v>1119.1456767241339</v>
      </c>
      <c r="H10" s="6">
        <v>1078.075592282959</v>
      </c>
      <c r="I10" s="6">
        <v>1061.5564020983782</v>
      </c>
      <c r="J10" s="6">
        <v>1087.94688418848</v>
      </c>
      <c r="L10" s="6">
        <v>1181.9689812484073</v>
      </c>
      <c r="M10" s="6">
        <v>1084.4027369642815</v>
      </c>
      <c r="N10" s="6">
        <v>1109.9929909510331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475936.00468157593</v>
      </c>
      <c r="F11" s="6">
        <v>503615.55452586024</v>
      </c>
      <c r="H11" s="6">
        <v>485134.01652733155</v>
      </c>
      <c r="I11" s="6">
        <v>477700.38094427017</v>
      </c>
      <c r="J11" s="6">
        <v>489576.097884816</v>
      </c>
      <c r="L11" s="6">
        <v>531886.04156178329</v>
      </c>
      <c r="M11" s="6">
        <v>487981.23163392668</v>
      </c>
      <c r="N11" s="6">
        <v>499496.8459279649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748.10180799252373</v>
      </c>
      <c r="F32" s="6">
        <v>826.79268029009688</v>
      </c>
      <c r="H32" s="6">
        <v>460.43831644065659</v>
      </c>
      <c r="I32" s="6">
        <v>344.57114791086354</v>
      </c>
      <c r="J32" s="6">
        <v>353.13724829868329</v>
      </c>
      <c r="L32" s="6">
        <v>182.23656673625882</v>
      </c>
      <c r="M32" s="6">
        <v>270.75911669004495</v>
      </c>
      <c r="N32" s="6">
        <v>257.35228973298001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2693164.3542416021</v>
      </c>
      <c r="F33" s="6">
        <v>2976451.2678833343</v>
      </c>
      <c r="H33" s="6">
        <v>1657576.6131250733</v>
      </c>
      <c r="I33" s="6">
        <v>1240455.1401149966</v>
      </c>
      <c r="J33" s="6">
        <v>1271293.0768407984</v>
      </c>
      <c r="L33" s="6">
        <v>656051.11540963943</v>
      </c>
      <c r="M33" s="6">
        <v>974732.04029852955</v>
      </c>
      <c r="N33" s="6">
        <v>926467.50186472654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7181.7716113109382</v>
      </c>
      <c r="F34" s="6">
        <v>15609.833316010378</v>
      </c>
      <c r="H34" s="6">
        <v>4346.5342299724134</v>
      </c>
      <c r="I34" s="6">
        <v>3252.7490340793238</v>
      </c>
      <c r="J34" s="6">
        <v>6667.2259140984106</v>
      </c>
      <c r="L34" s="6">
        <v>4475.7264984613175</v>
      </c>
      <c r="M34" s="6">
        <v>5111.9280335656222</v>
      </c>
      <c r="N34" s="6">
        <v>3849.9871744156426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16.655367206550743</v>
      </c>
      <c r="F35" s="6">
        <v>4.6016214890836765E-3</v>
      </c>
      <c r="H35" s="6">
        <v>25.244395665967755</v>
      </c>
      <c r="I35" s="6">
        <v>33.73319881967268</v>
      </c>
      <c r="J35" s="6">
        <v>1.0773677891441468E-2</v>
      </c>
      <c r="M35" s="6">
        <v>1.405155627315534E-2</v>
      </c>
      <c r="N35" s="6">
        <v>1.4783575341752389E-2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5.8961226304696766</v>
      </c>
      <c r="F36" s="6">
        <v>1.6290078904997436E-3</v>
      </c>
      <c r="H36" s="6">
        <v>8.936701949153127</v>
      </c>
      <c r="I36" s="6">
        <v>11.941800771620176</v>
      </c>
      <c r="J36" s="6">
        <v>3.8139613039654017E-3</v>
      </c>
      <c r="M36" s="6">
        <v>4.9743543872682455E-3</v>
      </c>
      <c r="N36" s="6">
        <v>5.2334945276665207E-3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0.50126867224968352</v>
      </c>
      <c r="F37" s="6">
        <v>0.23062367464935912</v>
      </c>
      <c r="H37" s="6">
        <v>0.82824543176901466</v>
      </c>
      <c r="I37" s="6">
        <v>1.1067552652494344</v>
      </c>
      <c r="J37" s="6">
        <v>0.53995427279429775</v>
      </c>
      <c r="L37" s="6">
        <v>0.80433804908318796</v>
      </c>
      <c r="M37" s="6">
        <v>0.70423470290744072</v>
      </c>
      <c r="N37" s="6">
        <v>0.93506730202256272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123.74192486288747</v>
      </c>
      <c r="F38" s="6">
        <v>185.75701646052349</v>
      </c>
      <c r="H38" s="6">
        <v>80.454348596789387</v>
      </c>
      <c r="I38" s="6">
        <v>60.208384620808296</v>
      </c>
      <c r="J38" s="6">
        <v>79.339988377771078</v>
      </c>
      <c r="L38" s="6">
        <v>608.69880379073925</v>
      </c>
      <c r="M38" s="6">
        <v>60.831943599430915</v>
      </c>
      <c r="N38" s="6">
        <v>16.1699461325457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Q47" s="1">
        <v>1.4311270125223614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Q48" s="1">
        <v>55.9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182.23656673625882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 t="s">
        <v>47</v>
      </c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607.45522245419613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0.60745522245419614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1071.9798043309343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R76" s="1" t="s">
        <v>52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36447.313347251766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64.491535171769286</v>
      </c>
      <c r="F83" s="6">
        <v>24.82860901772063</v>
      </c>
      <c r="H83" s="6">
        <v>36.254985546508394</v>
      </c>
      <c r="I83" s="6">
        <v>27.131586449674295</v>
      </c>
      <c r="J83" s="6">
        <v>10.60472217113163</v>
      </c>
      <c r="M83" s="6">
        <v>8.1309044051064561</v>
      </c>
      <c r="N83" s="6">
        <v>7.7282969889783795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76.321343398543533</v>
      </c>
      <c r="F85" s="6">
        <v>276241.7558713911</v>
      </c>
      <c r="H85" s="6">
        <v>50.354146592372771</v>
      </c>
      <c r="I85" s="6">
        <v>37.682758957880964</v>
      </c>
      <c r="J85" s="6">
        <v>117987.56309670261</v>
      </c>
      <c r="M85" s="6">
        <v>90464.000946889806</v>
      </c>
      <c r="N85" s="6">
        <v>85984.612694463503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76.321343398543533</v>
      </c>
      <c r="F86" s="6">
        <v>394.63107981627297</v>
      </c>
      <c r="H86" s="6">
        <v>50.354146592372771</v>
      </c>
      <c r="I86" s="6">
        <v>37.682758957880964</v>
      </c>
      <c r="J86" s="6">
        <v>168.55366156671801</v>
      </c>
      <c r="M86" s="6">
        <v>129.23428706698544</v>
      </c>
      <c r="N86" s="6">
        <v>122.83516099209072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748.10180799252373</v>
      </c>
      <c r="F92" s="6">
        <v>826.79268029009688</v>
      </c>
      <c r="H92" s="6">
        <v>460.43831644065659</v>
      </c>
      <c r="I92" s="6">
        <v>344.57114791086354</v>
      </c>
      <c r="J92" s="6">
        <v>353.13724829868329</v>
      </c>
      <c r="M92" s="6">
        <v>270.75911669004495</v>
      </c>
      <c r="N92" s="6">
        <v>257.35228973298001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68.608016140180098</v>
      </c>
      <c r="F93" s="6">
        <v>551.7468670604585</v>
      </c>
      <c r="H93" s="6">
        <v>38.569133560115311</v>
      </c>
      <c r="I93" s="6">
        <v>28.863389840079037</v>
      </c>
      <c r="J93" s="6">
        <v>235.66049269181403</v>
      </c>
      <c r="M93" s="6">
        <v>180.68676455792126</v>
      </c>
      <c r="N93" s="6">
        <v>171.73993308840843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133.09955131194937</v>
      </c>
      <c r="F94" s="6">
        <v>576.57547607817912</v>
      </c>
      <c r="H94" s="6">
        <v>74.824119106623698</v>
      </c>
      <c r="I94" s="6">
        <v>55.994976289753332</v>
      </c>
      <c r="J94" s="6">
        <v>246.26521486294567</v>
      </c>
      <c r="M94" s="6">
        <v>188.81766896302773</v>
      </c>
      <c r="N94" s="6">
        <v>179.46823007738681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76.321343398543533</v>
      </c>
      <c r="F95" s="6">
        <v>827.62030059068775</v>
      </c>
      <c r="H95" s="6">
        <v>50.354146592372771</v>
      </c>
      <c r="I95" s="6">
        <v>37.682758957880964</v>
      </c>
      <c r="J95" s="6">
        <v>353.49073903772103</v>
      </c>
      <c r="M95" s="6">
        <v>271.0301468368819</v>
      </c>
      <c r="N95" s="6">
        <v>257.60989963261267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7.6321343398543531E-2</v>
      </c>
      <c r="F96" s="6">
        <v>0.8276203005906877</v>
      </c>
      <c r="H96" s="6">
        <v>5.0354146592372771E-2</v>
      </c>
      <c r="I96" s="6">
        <v>3.7682758957880966E-2</v>
      </c>
      <c r="J96" s="6">
        <v>0.35349073903772105</v>
      </c>
      <c r="M96" s="6">
        <v>0.27103014683688192</v>
      </c>
      <c r="N96" s="6">
        <v>0.25760989963261266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1025.4154092311317</v>
      </c>
      <c r="F97" s="6">
        <v>8267.9268029009691</v>
      </c>
      <c r="H97" s="6">
        <v>576.45427018948351</v>
      </c>
      <c r="I97" s="6">
        <v>431.39222454982132</v>
      </c>
      <c r="J97" s="6">
        <v>3531.3724829868329</v>
      </c>
      <c r="M97" s="6">
        <v>2707.5911669004499</v>
      </c>
      <c r="N97" s="6">
        <v>2573.5228973298003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61.826375911827036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43235.227910368558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61.764611300526511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85.869966544204217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147.69634245603126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128.80494981630633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0.12880494981630633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1286.7614486649002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314.59672645319233</v>
      </c>
      <c r="F110" s="6">
        <v>758.07265121942203</v>
      </c>
      <c r="H110" s="6">
        <v>461.96533729602709</v>
      </c>
      <c r="I110" s="6">
        <v>342.86519176912964</v>
      </c>
      <c r="J110" s="6">
        <v>533.13543034232202</v>
      </c>
      <c r="L110" s="6">
        <v>1211.0164473569389</v>
      </c>
      <c r="M110" s="6">
        <v>507.58281877636273</v>
      </c>
      <c r="N110" s="6">
        <v>692.08356850059931</v>
      </c>
    </row>
    <row r="111" spans="1:42" x14ac:dyDescent="0.25">
      <c r="B111" s="5" t="s">
        <v>50</v>
      </c>
      <c r="C111" s="6" t="s">
        <v>42</v>
      </c>
      <c r="E111" s="6">
        <v>0.15263713287222774</v>
      </c>
      <c r="F111" s="6">
        <v>0.90393609006437192</v>
      </c>
      <c r="H111" s="6">
        <v>0.33724958169754865</v>
      </c>
      <c r="I111" s="6">
        <v>0.13360597184083461</v>
      </c>
      <c r="J111" s="6">
        <v>0.44941395192067468</v>
      </c>
      <c r="L111" s="6">
        <v>0.65746176867048312</v>
      </c>
      <c r="M111" s="6">
        <v>0.48954951356598941</v>
      </c>
      <c r="N111" s="6">
        <v>0.50108806233187264</v>
      </c>
    </row>
    <row r="112" spans="1:42" x14ac:dyDescent="0.25">
      <c r="B112" s="5" t="s">
        <v>50</v>
      </c>
      <c r="C112" s="6" t="s">
        <v>6</v>
      </c>
      <c r="E112" s="6">
        <v>152.63713287222774</v>
      </c>
      <c r="F112" s="6">
        <v>903.93609006437191</v>
      </c>
      <c r="H112" s="6">
        <v>337.24958169754865</v>
      </c>
      <c r="I112" s="6">
        <v>133.60597184083463</v>
      </c>
      <c r="J112" s="6">
        <v>449.41395192067466</v>
      </c>
      <c r="L112" s="6">
        <v>657.46176867048314</v>
      </c>
      <c r="M112" s="6">
        <v>489.5495135659894</v>
      </c>
      <c r="N112" s="6">
        <v>501.08806233187266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7414.5967264531919</v>
      </c>
      <c r="F115" s="6">
        <v>7858.0726512194224</v>
      </c>
      <c r="H115" s="6">
        <v>7561.9653372960274</v>
      </c>
      <c r="I115" s="6">
        <v>7442.8651917691295</v>
      </c>
      <c r="J115" s="6">
        <v>7633.1354303423223</v>
      </c>
      <c r="L115" s="6">
        <v>8311.0164473569384</v>
      </c>
      <c r="M115" s="6">
        <v>7607.5828187763627</v>
      </c>
      <c r="N115" s="6">
        <v>7792.0835685005995</v>
      </c>
    </row>
    <row r="116" spans="1:14" x14ac:dyDescent="0.25">
      <c r="C116" s="6" t="s">
        <v>5</v>
      </c>
      <c r="E116" s="6">
        <v>314.59672645319188</v>
      </c>
      <c r="F116" s="6">
        <v>758.07265121942237</v>
      </c>
      <c r="H116" s="6">
        <v>461.96533729602743</v>
      </c>
      <c r="I116" s="6">
        <v>342.86519176912952</v>
      </c>
      <c r="J116" s="6">
        <v>533.13543034232225</v>
      </c>
      <c r="L116" s="6">
        <v>1211.0164473569384</v>
      </c>
      <c r="M116" s="6">
        <v>507.58281877636273</v>
      </c>
      <c r="N116" s="6">
        <v>692.08356850059954</v>
      </c>
    </row>
    <row r="117" spans="1:14" x14ac:dyDescent="0.25">
      <c r="C117" s="6" t="s">
        <v>33</v>
      </c>
      <c r="E117" s="6">
        <v>4.2429377896008749</v>
      </c>
      <c r="F117" s="6">
        <v>9.6470557713892351</v>
      </c>
      <c r="H117" s="6">
        <v>6.1090644652599648</v>
      </c>
      <c r="I117" s="6">
        <v>4.6066290727433197</v>
      </c>
      <c r="J117" s="6">
        <v>6.9844880286424154</v>
      </c>
      <c r="L117" s="6">
        <v>14.571219477517275</v>
      </c>
      <c r="M117" s="6">
        <v>6.67206431882137</v>
      </c>
      <c r="N117" s="6">
        <v>8.8818807244103315</v>
      </c>
    </row>
    <row r="119" spans="1:14" x14ac:dyDescent="0.25">
      <c r="B119" s="5" t="s">
        <v>90</v>
      </c>
      <c r="C119" s="6" t="s">
        <v>91</v>
      </c>
      <c r="E119" s="6">
        <v>0.69910383656264963</v>
      </c>
      <c r="F119" s="6">
        <v>1.6846058915987157</v>
      </c>
      <c r="H119" s="6">
        <v>1.0265896384356157</v>
      </c>
      <c r="I119" s="6">
        <v>0.76192264837584367</v>
      </c>
      <c r="J119" s="6">
        <v>1.1847454007607157</v>
      </c>
      <c r="L119" s="6">
        <v>2.6911476607931974</v>
      </c>
      <c r="M119" s="6">
        <v>1.1279618195030283</v>
      </c>
      <c r="N119" s="6">
        <v>1.5379634855568873</v>
      </c>
    </row>
    <row r="120" spans="1:14" x14ac:dyDescent="0.25">
      <c r="C120" s="6" t="s">
        <v>92</v>
      </c>
      <c r="E120" s="6">
        <v>0.3391936286049505</v>
      </c>
      <c r="F120" s="6">
        <v>2.0087468668097155</v>
      </c>
      <c r="H120" s="6">
        <v>0.74944351488344141</v>
      </c>
      <c r="I120" s="6">
        <v>0.29690215964629918</v>
      </c>
      <c r="J120" s="6">
        <v>0.99869767093483264</v>
      </c>
      <c r="L120" s="6">
        <v>1.4610261526010737</v>
      </c>
      <c r="M120" s="6">
        <v>1.087887807924421</v>
      </c>
      <c r="N120" s="6">
        <v>1.1135290274041614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147.69634245603126</v>
      </c>
    </row>
    <row r="122" spans="1:14" x14ac:dyDescent="0.25">
      <c r="B122" s="29" t="s">
        <v>94</v>
      </c>
      <c r="C122" s="6" t="s">
        <v>5</v>
      </c>
      <c r="D122" s="1"/>
      <c r="E122" s="1">
        <v>133.09955131194937</v>
      </c>
      <c r="F122" s="1">
        <v>576.57547607817912</v>
      </c>
      <c r="G122" s="1"/>
      <c r="H122" s="1">
        <v>74.824119106623698</v>
      </c>
      <c r="I122" s="1">
        <v>55.994976289753332</v>
      </c>
      <c r="J122" s="1">
        <v>246.26521486294567</v>
      </c>
      <c r="K122" s="1"/>
      <c r="L122" s="1">
        <v>0</v>
      </c>
      <c r="M122" s="1">
        <v>188.81766896302773</v>
      </c>
      <c r="N122" s="1">
        <v>179.46823007738681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1071.9798043309343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128.80494981630633</v>
      </c>
    </row>
    <row r="128" spans="1:14" x14ac:dyDescent="0.25">
      <c r="B128" s="29" t="s">
        <v>94</v>
      </c>
      <c r="C128" s="6" t="s">
        <v>6</v>
      </c>
      <c r="D128" s="1"/>
      <c r="E128" s="1">
        <v>76.321343398543533</v>
      </c>
      <c r="F128" s="1">
        <v>827.62030059068775</v>
      </c>
      <c r="G128" s="1"/>
      <c r="H128" s="1">
        <v>50.354146592372771</v>
      </c>
      <c r="I128" s="1">
        <v>37.682758957880964</v>
      </c>
      <c r="J128" s="1">
        <v>353.49073903772103</v>
      </c>
      <c r="K128" s="1"/>
      <c r="L128" s="1">
        <v>0</v>
      </c>
      <c r="M128" s="1">
        <v>271.0301468368819</v>
      </c>
      <c r="N128" s="1">
        <v>257.60989963261267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607.45522245419613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  <hyperlink ref="R69" display="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"/>
  </hyperlinks>
  <pageMargins left="0.7" right="0.7" top="0.75" bottom="0.75" header="0.3" footer="0.3"/>
  <pageSetup paperSize="9" orientation="portrait" r:id="rId3"/>
  <drawing r:id="rId4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workbookViewId="0">
      <selection activeCell="A20" sqref="A20"/>
    </sheetView>
  </sheetViews>
  <sheetFormatPr defaultRowHeight="15" x14ac:dyDescent="0.25"/>
  <cols>
    <col min="1" max="2" width="15.28515625" customWidth="1"/>
  </cols>
  <sheetData>
    <row r="1" spans="1:26" x14ac:dyDescent="0.25">
      <c r="B1" t="s">
        <v>139</v>
      </c>
      <c r="C1" t="s">
        <v>122</v>
      </c>
      <c r="D1" t="s">
        <v>123</v>
      </c>
      <c r="E1" t="s">
        <v>124</v>
      </c>
      <c r="G1" t="s">
        <v>125</v>
      </c>
      <c r="H1" t="s">
        <v>126</v>
      </c>
    </row>
    <row r="2" spans="1:26" x14ac:dyDescent="0.25">
      <c r="A2" t="s">
        <v>127</v>
      </c>
      <c r="C2">
        <v>24</v>
      </c>
      <c r="D2">
        <v>45</v>
      </c>
      <c r="E2">
        <v>9.85</v>
      </c>
      <c r="G2">
        <v>2.436548223350254</v>
      </c>
      <c r="H2">
        <v>0.53333333333333333</v>
      </c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3" spans="1:26" x14ac:dyDescent="0.25">
      <c r="A3" t="s">
        <v>128</v>
      </c>
      <c r="C3">
        <v>48</v>
      </c>
      <c r="D3">
        <v>45</v>
      </c>
      <c r="E3">
        <v>9.85</v>
      </c>
      <c r="G3">
        <v>4.873096446700508</v>
      </c>
      <c r="H3">
        <v>1.0666666666666667</v>
      </c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x14ac:dyDescent="0.25">
      <c r="A4" t="s">
        <v>129</v>
      </c>
      <c r="C4">
        <v>68.571428571428569</v>
      </c>
      <c r="D4">
        <v>53</v>
      </c>
      <c r="E4">
        <v>11.85</v>
      </c>
      <c r="G4">
        <v>5.786618444846293</v>
      </c>
      <c r="H4">
        <v>1.2938005390835579</v>
      </c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x14ac:dyDescent="0.25">
      <c r="A5" t="s">
        <v>130</v>
      </c>
      <c r="C5">
        <v>68.571428571428569</v>
      </c>
      <c r="D5">
        <v>45.75</v>
      </c>
      <c r="E5">
        <v>10.387499999999999</v>
      </c>
      <c r="G5">
        <v>6.6013408973697789</v>
      </c>
      <c r="H5">
        <v>1.4988290398126463</v>
      </c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x14ac:dyDescent="0.25">
      <c r="A6" t="s">
        <v>131</v>
      </c>
      <c r="C6">
        <v>30</v>
      </c>
      <c r="D6">
        <v>70</v>
      </c>
      <c r="E6">
        <v>65.431392000000002</v>
      </c>
      <c r="G6">
        <v>0.45849551848140413</v>
      </c>
      <c r="H6">
        <v>0.42857142857142855</v>
      </c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x14ac:dyDescent="0.25">
      <c r="A7" t="s">
        <v>132</v>
      </c>
      <c r="C7">
        <v>18</v>
      </c>
      <c r="D7">
        <v>63</v>
      </c>
      <c r="E7">
        <v>44.6875</v>
      </c>
      <c r="G7">
        <v>0.40279720279720282</v>
      </c>
      <c r="H7">
        <v>0.2857142857142857</v>
      </c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x14ac:dyDescent="0.25">
      <c r="A8" t="s">
        <v>133</v>
      </c>
      <c r="C8">
        <v>15</v>
      </c>
      <c r="D8">
        <v>29</v>
      </c>
      <c r="E8">
        <v>192.07999999999998</v>
      </c>
      <c r="G8">
        <v>7.8092461474385685E-2</v>
      </c>
      <c r="H8">
        <v>0.51724137931034486</v>
      </c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x14ac:dyDescent="0.25">
      <c r="A9" t="s">
        <v>134</v>
      </c>
      <c r="C9">
        <v>122</v>
      </c>
      <c r="D9">
        <v>117.5</v>
      </c>
      <c r="E9">
        <v>256.086208</v>
      </c>
      <c r="G9">
        <v>0.4764020716023879</v>
      </c>
      <c r="H9">
        <v>1.0382978723404255</v>
      </c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x14ac:dyDescent="0.25">
      <c r="A10" t="s">
        <v>135</v>
      </c>
      <c r="C10">
        <v>181</v>
      </c>
      <c r="D10">
        <v>140</v>
      </c>
      <c r="E10">
        <v>256.086208</v>
      </c>
      <c r="G10">
        <v>0.70679323737731314</v>
      </c>
      <c r="H10">
        <v>1.2928571428571429</v>
      </c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x14ac:dyDescent="0.25">
      <c r="A11" t="s">
        <v>136</v>
      </c>
      <c r="C11">
        <v>35</v>
      </c>
      <c r="D11">
        <v>50.802303999999999</v>
      </c>
      <c r="E11">
        <v>127.38374999999999</v>
      </c>
      <c r="G11">
        <v>0.27476032068454576</v>
      </c>
      <c r="H11">
        <v>0.68894513130743051</v>
      </c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x14ac:dyDescent="0.25">
      <c r="A12" t="s">
        <v>136</v>
      </c>
      <c r="C12">
        <v>50</v>
      </c>
      <c r="D12">
        <v>58.059775999999999</v>
      </c>
      <c r="E12">
        <v>127.38374999999999</v>
      </c>
      <c r="G12">
        <v>0.39251474383506535</v>
      </c>
      <c r="H12">
        <v>0.86118141413428806</v>
      </c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x14ac:dyDescent="0.25">
      <c r="A13" t="s">
        <v>137</v>
      </c>
      <c r="C13">
        <v>4</v>
      </c>
      <c r="D13">
        <v>80</v>
      </c>
      <c r="E13">
        <v>312.23990399999997</v>
      </c>
      <c r="G13">
        <v>1.2810662406557748E-2</v>
      </c>
      <c r="H13">
        <v>0.05</v>
      </c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x14ac:dyDescent="0.25">
      <c r="A14" t="s">
        <v>138</v>
      </c>
      <c r="C14">
        <v>5</v>
      </c>
      <c r="D14">
        <v>88</v>
      </c>
      <c r="E14">
        <v>171.41799999999998</v>
      </c>
      <c r="G14">
        <v>2.9168465388698973E-2</v>
      </c>
      <c r="H14">
        <v>5.6818181818181816E-2</v>
      </c>
      <c r="I14" s="14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x14ac:dyDescent="0.25"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x14ac:dyDescent="0.25"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x14ac:dyDescent="0.25"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x14ac:dyDescent="0.25"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x14ac:dyDescent="0.25">
      <c r="A19" t="s">
        <v>140</v>
      </c>
      <c r="F19" t="s">
        <v>150</v>
      </c>
      <c r="G19" t="s">
        <v>143</v>
      </c>
      <c r="H19" t="s">
        <v>56</v>
      </c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x14ac:dyDescent="0.25">
      <c r="A20" t="s">
        <v>141</v>
      </c>
      <c r="B20" t="s">
        <v>141</v>
      </c>
      <c r="C20">
        <v>24</v>
      </c>
      <c r="D20">
        <v>45</v>
      </c>
      <c r="E20">
        <v>9.85</v>
      </c>
      <c r="F20">
        <v>0</v>
      </c>
      <c r="G20">
        <v>2.436548223350254</v>
      </c>
      <c r="H20">
        <v>0.53333333333333333</v>
      </c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x14ac:dyDescent="0.25">
      <c r="A21" t="s">
        <v>142</v>
      </c>
      <c r="B21" t="s">
        <v>142</v>
      </c>
      <c r="C21">
        <v>48</v>
      </c>
      <c r="D21">
        <v>45</v>
      </c>
      <c r="E21">
        <v>9.85</v>
      </c>
      <c r="F21">
        <v>0</v>
      </c>
      <c r="G21">
        <v>4.873096446700508</v>
      </c>
      <c r="H21">
        <v>1.0666666666666667</v>
      </c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x14ac:dyDescent="0.25">
      <c r="A22" t="s">
        <v>149</v>
      </c>
      <c r="B22" t="s">
        <v>149</v>
      </c>
      <c r="C22">
        <v>80</v>
      </c>
      <c r="G22">
        <v>0.65</v>
      </c>
      <c r="H22">
        <v>0.65</v>
      </c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x14ac:dyDescent="0.25"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x14ac:dyDescent="0.25">
      <c r="A24" t="s">
        <v>147</v>
      </c>
      <c r="B24" t="s">
        <v>147</v>
      </c>
      <c r="C24">
        <v>30</v>
      </c>
      <c r="D24">
        <v>70</v>
      </c>
      <c r="E24">
        <v>65.431392000000002</v>
      </c>
      <c r="F24">
        <v>0</v>
      </c>
      <c r="G24">
        <v>0.45849551848140413</v>
      </c>
      <c r="H24">
        <v>0.42857142857142855</v>
      </c>
      <c r="I24" s="28"/>
      <c r="J24" s="28"/>
      <c r="L24" s="28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x14ac:dyDescent="0.25">
      <c r="A25" t="s">
        <v>146</v>
      </c>
      <c r="B25" t="s">
        <v>146</v>
      </c>
      <c r="C25">
        <v>18</v>
      </c>
      <c r="D25">
        <v>63</v>
      </c>
      <c r="E25">
        <v>44.6875</v>
      </c>
      <c r="F25">
        <v>0</v>
      </c>
      <c r="G25">
        <v>0.40279720279720282</v>
      </c>
      <c r="H25">
        <v>0.2857142857142857</v>
      </c>
      <c r="I25" s="28"/>
      <c r="J25" s="28"/>
      <c r="K25" s="28"/>
      <c r="L25" s="28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x14ac:dyDescent="0.25">
      <c r="A26" t="s">
        <v>148</v>
      </c>
      <c r="B26" t="s">
        <v>148</v>
      </c>
      <c r="C26">
        <v>15</v>
      </c>
      <c r="D26">
        <v>29</v>
      </c>
      <c r="E26">
        <v>192.07999999999998</v>
      </c>
      <c r="F26">
        <v>0</v>
      </c>
      <c r="G26">
        <v>7.8092461474385685E-2</v>
      </c>
      <c r="H26">
        <v>0.51724137931034486</v>
      </c>
      <c r="I26" s="28"/>
      <c r="J26" s="28"/>
      <c r="K26" s="28"/>
      <c r="L26" s="28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x14ac:dyDescent="0.25">
      <c r="A27" t="s">
        <v>134</v>
      </c>
      <c r="B27" t="s">
        <v>134</v>
      </c>
      <c r="C27">
        <v>122</v>
      </c>
      <c r="D27">
        <v>117.5</v>
      </c>
      <c r="E27">
        <v>256.086208</v>
      </c>
      <c r="F27">
        <v>0</v>
      </c>
      <c r="G27">
        <v>0.4764020716023879</v>
      </c>
      <c r="H27">
        <v>1.0382978723404255</v>
      </c>
      <c r="J27" s="28"/>
      <c r="K27" s="28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x14ac:dyDescent="0.25">
      <c r="A28" t="s">
        <v>135</v>
      </c>
      <c r="B28" t="s">
        <v>135</v>
      </c>
      <c r="C28">
        <v>181</v>
      </c>
      <c r="D28">
        <v>140</v>
      </c>
      <c r="E28">
        <v>256.086208</v>
      </c>
      <c r="F28">
        <v>0</v>
      </c>
      <c r="G28">
        <v>0.70679323737731314</v>
      </c>
      <c r="H28">
        <v>1.2928571428571429</v>
      </c>
      <c r="K28" s="28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x14ac:dyDescent="0.25">
      <c r="A29" t="s">
        <v>144</v>
      </c>
      <c r="B29" t="s">
        <v>144</v>
      </c>
      <c r="C29">
        <v>35</v>
      </c>
      <c r="D29">
        <v>50.802303999999999</v>
      </c>
      <c r="E29">
        <v>127.38374999999999</v>
      </c>
      <c r="F29">
        <v>0</v>
      </c>
      <c r="G29">
        <v>0.27476032068454576</v>
      </c>
      <c r="H29">
        <v>0.68894513130743051</v>
      </c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x14ac:dyDescent="0.25">
      <c r="A30" t="s">
        <v>145</v>
      </c>
      <c r="B30" t="s">
        <v>145</v>
      </c>
      <c r="C30">
        <v>50</v>
      </c>
      <c r="D30">
        <v>58.059775999999999</v>
      </c>
      <c r="E30">
        <v>127.38374999999999</v>
      </c>
      <c r="F30">
        <v>0</v>
      </c>
      <c r="G30">
        <v>0.39251474383506535</v>
      </c>
      <c r="H30">
        <v>0.86118141413428806</v>
      </c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x14ac:dyDescent="0.25">
      <c r="A31" t="s">
        <v>151</v>
      </c>
      <c r="B31" t="s">
        <v>151</v>
      </c>
      <c r="C31">
        <v>4</v>
      </c>
      <c r="D31">
        <v>80</v>
      </c>
      <c r="E31">
        <v>312.23990399999997</v>
      </c>
      <c r="F31">
        <v>0</v>
      </c>
      <c r="G31">
        <v>1.2810662406557748E-2</v>
      </c>
      <c r="H31">
        <v>0.05</v>
      </c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x14ac:dyDescent="0.25">
      <c r="A32" t="s">
        <v>152</v>
      </c>
      <c r="B32" t="s">
        <v>152</v>
      </c>
      <c r="C32">
        <v>5</v>
      </c>
      <c r="D32">
        <v>88</v>
      </c>
      <c r="E32">
        <v>171.41799999999998</v>
      </c>
      <c r="F32">
        <v>0</v>
      </c>
      <c r="G32">
        <v>2.9168465388698973E-2</v>
      </c>
      <c r="H32">
        <v>5.6818181818181816E-2</v>
      </c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x14ac:dyDescent="0.25"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x14ac:dyDescent="0.25"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x14ac:dyDescent="0.25">
      <c r="D35">
        <v>13.5</v>
      </c>
      <c r="E35" s="28">
        <v>2.1086035714285716</v>
      </c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x14ac:dyDescent="0.25"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x14ac:dyDescent="0.25">
      <c r="A37" t="s">
        <v>141</v>
      </c>
      <c r="B37" s="28" t="s">
        <v>141</v>
      </c>
      <c r="C37" s="28">
        <v>24</v>
      </c>
      <c r="D37" s="28">
        <v>45</v>
      </c>
      <c r="E37" s="28">
        <v>9.85</v>
      </c>
      <c r="F37" s="28">
        <v>0</v>
      </c>
      <c r="G37" s="28">
        <v>2.436548223350254</v>
      </c>
      <c r="H37" s="28">
        <v>0.53333333333333333</v>
      </c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x14ac:dyDescent="0.25">
      <c r="C38">
        <v>24</v>
      </c>
      <c r="D38" s="28">
        <v>39.299999999999997</v>
      </c>
      <c r="E38">
        <v>8.9610000000000003</v>
      </c>
      <c r="G38" s="28">
        <v>2.6782725142283228</v>
      </c>
      <c r="H38" s="28">
        <v>0.61068702290076338</v>
      </c>
      <c r="J38" s="28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x14ac:dyDescent="0.25">
      <c r="C39" s="28">
        <v>24</v>
      </c>
      <c r="D39" s="28">
        <v>33.15</v>
      </c>
      <c r="E39" s="28">
        <v>8.6110000000000007</v>
      </c>
      <c r="F39" s="28"/>
      <c r="G39" s="28">
        <v>2.7871327371966088</v>
      </c>
      <c r="H39" s="28">
        <v>0.72398190045248867</v>
      </c>
      <c r="I39" s="28"/>
      <c r="J39" s="28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2"/>
  <sheetViews>
    <sheetView zoomScale="80" zoomScaleNormal="80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7400.1919459984629</v>
      </c>
      <c r="F9" s="6">
        <v>7769.2950316542665</v>
      </c>
      <c r="H9" s="6">
        <v>7472.1836803856686</v>
      </c>
      <c r="I9" s="6">
        <v>7370.2920110277792</v>
      </c>
      <c r="J9" s="6">
        <v>7499.8653838167356</v>
      </c>
      <c r="L9" s="6">
        <v>7590.5509381686325</v>
      </c>
      <c r="M9" s="6">
        <v>7520.5050577090242</v>
      </c>
      <c r="N9" s="6">
        <v>7641.506112076233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993.34104895279938</v>
      </c>
      <c r="F10" s="6">
        <v>1041.5090016308818</v>
      </c>
      <c r="H10" s="6">
        <v>1002.7359702903298</v>
      </c>
      <c r="I10" s="6">
        <v>989.43910743912522</v>
      </c>
      <c r="J10" s="6">
        <v>1006.3484325880841</v>
      </c>
      <c r="L10" s="6">
        <v>1018.1828974310066</v>
      </c>
      <c r="M10" s="6">
        <v>1009.0419100310277</v>
      </c>
      <c r="N10" s="6">
        <v>1024.8325476259486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496670.5244763997</v>
      </c>
      <c r="F11" s="6">
        <v>520754.5008154409</v>
      </c>
      <c r="H11" s="6">
        <v>501367.98514516489</v>
      </c>
      <c r="I11" s="6">
        <v>494719.55371956259</v>
      </c>
      <c r="J11" s="6">
        <v>503174.21629404201</v>
      </c>
      <c r="L11" s="6">
        <v>509091.44871550333</v>
      </c>
      <c r="M11" s="6">
        <v>504520.95501551381</v>
      </c>
      <c r="N11" s="6">
        <v>512416.27381297428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44.7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1.71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0.36900369003690037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0.55000000000000004</v>
      </c>
      <c r="F20" s="8">
        <v>0.55000000000000004</v>
      </c>
      <c r="G20" s="8"/>
      <c r="H20" s="8">
        <v>0.43</v>
      </c>
      <c r="I20" s="8">
        <v>0.55000000000000004</v>
      </c>
      <c r="J20" s="8">
        <v>0.55000000000000004</v>
      </c>
      <c r="K20" s="8"/>
      <c r="L20" s="8">
        <v>1</v>
      </c>
      <c r="M20" s="8">
        <v>0.65</v>
      </c>
      <c r="N20" s="8">
        <v>0.75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0.93500000000000005</v>
      </c>
      <c r="I26" s="8">
        <v>0.93500000000000005</v>
      </c>
      <c r="J26" s="8">
        <v>0.93500000000000005</v>
      </c>
      <c r="K26" s="8"/>
      <c r="L26" s="8">
        <v>0.93500000000000005</v>
      </c>
      <c r="M26" s="8">
        <v>0.93500000000000005</v>
      </c>
      <c r="N26" s="8">
        <v>0.93500000000000005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0.20680000000000001</v>
      </c>
      <c r="F30" s="6">
        <v>0.20680000000000001</v>
      </c>
      <c r="H30" s="6">
        <v>0.35188594006499996</v>
      </c>
      <c r="I30" s="6">
        <v>0.45008666752499998</v>
      </c>
      <c r="J30" s="6">
        <v>0.45008666752499998</v>
      </c>
      <c r="L30" s="6">
        <v>0.86140989000000001</v>
      </c>
      <c r="M30" s="6">
        <v>0.53192060707499988</v>
      </c>
      <c r="N30" s="6">
        <v>0.61375454662499995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0.17233333333333334</v>
      </c>
      <c r="F31" s="6">
        <v>8.7627118644067789E-2</v>
      </c>
      <c r="H31" s="6">
        <v>0.29820842378389828</v>
      </c>
      <c r="I31" s="6">
        <v>0.38142937925847459</v>
      </c>
      <c r="J31" s="6">
        <v>0.19071468962923724</v>
      </c>
      <c r="L31" s="6">
        <v>0.31786342804428047</v>
      </c>
      <c r="M31" s="6">
        <v>0.22539008774364397</v>
      </c>
      <c r="N31" s="6">
        <v>0.32821098749999994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667.13803166346872</v>
      </c>
      <c r="F32" s="6">
        <v>699.48812247346007</v>
      </c>
      <c r="H32" s="6">
        <v>395.77880307445082</v>
      </c>
      <c r="I32" s="6">
        <v>305.32388117335108</v>
      </c>
      <c r="J32" s="6">
        <v>310.54180791961107</v>
      </c>
      <c r="L32" s="6">
        <v>164.16621875712977</v>
      </c>
      <c r="M32" s="6">
        <v>263.46943505901669</v>
      </c>
      <c r="N32" s="6">
        <v>231.91350433154176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2401694.9926324934</v>
      </c>
      <c r="F33" s="6">
        <v>2518155.2263802751</v>
      </c>
      <c r="H33" s="6">
        <v>1424802.5512259819</v>
      </c>
      <c r="I33" s="6">
        <v>1099165.0928919895</v>
      </c>
      <c r="J33" s="6">
        <v>1117949.6141509085</v>
      </c>
      <c r="L33" s="6">
        <v>590997.91472733533</v>
      </c>
      <c r="M33" s="6">
        <v>948489.20742109406</v>
      </c>
      <c r="N33" s="6">
        <v>834887.94768319221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5764.0679823179835</v>
      </c>
      <c r="F34" s="6">
        <v>11885.692668514901</v>
      </c>
      <c r="H34" s="6">
        <v>3362.5340208933171</v>
      </c>
      <c r="I34" s="6">
        <v>2594.0296192250953</v>
      </c>
      <c r="J34" s="6">
        <v>5276.722178792289</v>
      </c>
      <c r="L34" s="6">
        <v>3203.2086978221578</v>
      </c>
      <c r="M34" s="6">
        <v>4476.8690590275646</v>
      </c>
      <c r="N34" s="6">
        <v>3122.4809243351397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20.751844660212154</v>
      </c>
      <c r="F35" s="6">
        <v>6.0434462198611432E-3</v>
      </c>
      <c r="H35" s="6">
        <v>32.63182742399303</v>
      </c>
      <c r="I35" s="6">
        <v>42.299297226172001</v>
      </c>
      <c r="J35" s="6">
        <v>1.3612720547741231E-2</v>
      </c>
      <c r="M35" s="6">
        <v>1.6044816920236262E-2</v>
      </c>
      <c r="N35" s="6">
        <v>1.822799781230789E-2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7.3463058128760101</v>
      </c>
      <c r="F36" s="6">
        <v>2.1394244618596512E-3</v>
      </c>
      <c r="H36" s="6">
        <v>11.551907187763037</v>
      </c>
      <c r="I36" s="6">
        <v>14.974262682728687</v>
      </c>
      <c r="J36" s="6">
        <v>4.8190033091692263E-3</v>
      </c>
      <c r="M36" s="6">
        <v>5.6799833334169715E-3</v>
      </c>
      <c r="N36" s="6">
        <v>6.4528454447422435E-3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0.62455840754233916</v>
      </c>
      <c r="F37" s="6">
        <v>0.30288492395051286</v>
      </c>
      <c r="H37" s="6">
        <v>1.0706202815000518</v>
      </c>
      <c r="I37" s="6">
        <v>1.3878010849689979</v>
      </c>
      <c r="J37" s="6">
        <v>0.68224117132243145</v>
      </c>
      <c r="L37" s="6">
        <v>1.1238721730650645</v>
      </c>
      <c r="M37" s="6">
        <v>0.80413277058951349</v>
      </c>
      <c r="N37" s="6">
        <v>1.1529284588884527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99.314891335338885</v>
      </c>
      <c r="F38" s="6">
        <v>141.4397427553273</v>
      </c>
      <c r="H38" s="6">
        <v>62.24050472673531</v>
      </c>
      <c r="I38" s="6">
        <v>48.01548825185651</v>
      </c>
      <c r="J38" s="6">
        <v>62.792993927628245</v>
      </c>
      <c r="L38" s="6">
        <v>143.18342879265043</v>
      </c>
      <c r="M38" s="6">
        <v>53.274741802428018</v>
      </c>
      <c r="N38" s="6">
        <v>13.114419882207585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0.51749999999999996</v>
      </c>
      <c r="I40" s="8">
        <v>0.94299999999999984</v>
      </c>
      <c r="J40" s="8">
        <v>0.94299999999999984</v>
      </c>
      <c r="K40" s="8"/>
      <c r="L40" s="8"/>
      <c r="M40" s="8">
        <v>0.65</v>
      </c>
      <c r="N40" s="8">
        <v>0.57499999999999996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0.49500000000000005</v>
      </c>
      <c r="I41" s="8">
        <v>3.5200000000000005</v>
      </c>
      <c r="J41" s="8">
        <v>3.5200000000000005</v>
      </c>
      <c r="K41" s="8"/>
      <c r="L41" s="8"/>
      <c r="M41" s="8">
        <v>0.65</v>
      </c>
      <c r="N41" s="8">
        <v>2.2000000000000002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202.02020202020199</v>
      </c>
      <c r="I42" s="6">
        <v>28.409090909090907</v>
      </c>
      <c r="J42" s="6">
        <v>28.409090909090907</v>
      </c>
      <c r="M42" s="6">
        <v>153.84615384615384</v>
      </c>
      <c r="N42" s="6">
        <v>45.454545454545453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0.20202020202020199</v>
      </c>
      <c r="I43" s="6">
        <v>2.8409090909090908E-2</v>
      </c>
      <c r="J43" s="6">
        <v>2.8409090909090908E-2</v>
      </c>
      <c r="M43" s="6">
        <v>0.15384615384615383</v>
      </c>
      <c r="N43" s="6">
        <v>4.5454545454545456E-2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193.23671497584542</v>
      </c>
      <c r="I44" s="6">
        <v>106.04453870625665</v>
      </c>
      <c r="J44" s="6">
        <v>106.04453870625665</v>
      </c>
      <c r="M44" s="6">
        <v>153.84615384615384</v>
      </c>
      <c r="N44" s="6">
        <v>173.91304347826087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9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H60" s="6">
        <v>0.75</v>
      </c>
      <c r="I60" s="6">
        <v>0.75</v>
      </c>
      <c r="J60" s="6">
        <v>0.75</v>
      </c>
      <c r="L60" s="6">
        <v>0.75</v>
      </c>
      <c r="M60" s="6">
        <v>0.75</v>
      </c>
      <c r="N60" s="6">
        <v>0.75</v>
      </c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H61" s="6">
        <v>0.75</v>
      </c>
      <c r="I61" s="6">
        <v>0.75</v>
      </c>
      <c r="J61" s="6">
        <v>0.75</v>
      </c>
      <c r="L61" s="6">
        <v>0.75</v>
      </c>
      <c r="M61" s="6">
        <v>0.75</v>
      </c>
      <c r="N61" s="6">
        <v>0.75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104.27748226950354</v>
      </c>
      <c r="I62" s="6">
        <v>104.27748226950354</v>
      </c>
      <c r="J62" s="6">
        <v>104.27748226950354</v>
      </c>
      <c r="K62" s="6">
        <v>0</v>
      </c>
      <c r="L62" s="6">
        <v>104.27748226950354</v>
      </c>
      <c r="M62" s="6">
        <v>104.27748226950354</v>
      </c>
      <c r="N62" s="6">
        <v>104.27748226950354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A63" s="1"/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37.50490966221524</v>
      </c>
      <c r="I63" s="6">
        <v>37.50490966221524</v>
      </c>
      <c r="J63" s="6">
        <v>37.50490966221524</v>
      </c>
      <c r="K63" s="6">
        <v>0</v>
      </c>
      <c r="L63" s="6">
        <v>37.50490966221524</v>
      </c>
      <c r="M63" s="6">
        <v>37.50490966221524</v>
      </c>
      <c r="N63" s="6">
        <v>37.50490966221524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3.7504909662215244E-2</v>
      </c>
      <c r="I64" s="6">
        <v>3.7504909662215244E-2</v>
      </c>
      <c r="J64" s="6">
        <v>3.7504909662215244E-2</v>
      </c>
      <c r="K64" s="6">
        <v>0</v>
      </c>
      <c r="L64" s="6">
        <v>3.7504909662215244E-2</v>
      </c>
      <c r="M64" s="6">
        <v>3.7504909662215244E-2</v>
      </c>
      <c r="N64" s="6">
        <v>3.7504909662215244E-2</v>
      </c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A69" s="5" t="s">
        <v>43</v>
      </c>
      <c r="B69" s="7"/>
      <c r="C69" s="8" t="s">
        <v>44</v>
      </c>
      <c r="D69" s="8"/>
      <c r="E69" s="8"/>
      <c r="F69" s="8"/>
      <c r="G69" s="8"/>
      <c r="H69" s="8">
        <v>4.4000000000000004</v>
      </c>
      <c r="I69" s="8">
        <v>4.4000000000000004</v>
      </c>
      <c r="J69" s="8">
        <v>4.4000000000000004</v>
      </c>
      <c r="K69" s="8"/>
      <c r="L69" s="8">
        <v>164.16621875712977</v>
      </c>
      <c r="M69" s="8">
        <v>4.4000000000000004</v>
      </c>
      <c r="N69" s="8">
        <v>4.4000000000000004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45</v>
      </c>
      <c r="C70" s="8" t="s">
        <v>48</v>
      </c>
      <c r="D70" s="8"/>
      <c r="E70" s="8"/>
      <c r="F70" s="8"/>
      <c r="G70" s="8"/>
      <c r="H70" s="8">
        <v>0.42500000000000004</v>
      </c>
      <c r="I70" s="8">
        <v>0.42500000000000004</v>
      </c>
      <c r="J70" s="8">
        <v>0.42500000000000004</v>
      </c>
      <c r="K70" s="8"/>
      <c r="L70" s="8">
        <v>0.42500000000000004</v>
      </c>
      <c r="M70" s="8">
        <v>0.42500000000000004</v>
      </c>
      <c r="N70" s="8">
        <v>0.42500000000000004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46</v>
      </c>
      <c r="C71" s="8" t="s">
        <v>49</v>
      </c>
      <c r="D71" s="8"/>
      <c r="E71" s="8"/>
      <c r="F71" s="8"/>
      <c r="G71" s="8"/>
      <c r="H71" s="8">
        <v>0.6</v>
      </c>
      <c r="I71" s="8">
        <v>0.6</v>
      </c>
      <c r="J71" s="8">
        <v>0.6</v>
      </c>
      <c r="K71" s="8"/>
      <c r="L71" s="8">
        <v>0.6</v>
      </c>
      <c r="M71" s="8">
        <v>0.6</v>
      </c>
      <c r="N71" s="8">
        <v>0.6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45</v>
      </c>
      <c r="C72" s="8" t="s">
        <v>119</v>
      </c>
      <c r="D72" s="8"/>
      <c r="E72" s="8"/>
      <c r="F72" s="8"/>
      <c r="G72" s="8"/>
      <c r="H72" s="8">
        <v>1.5300000000000002</v>
      </c>
      <c r="I72" s="8">
        <v>1.5300000000000002</v>
      </c>
      <c r="J72" s="8">
        <v>1.5300000000000002</v>
      </c>
      <c r="K72" s="8">
        <v>0</v>
      </c>
      <c r="L72" s="8">
        <v>1.5300000000000002</v>
      </c>
      <c r="M72" s="8">
        <v>1.5300000000000002</v>
      </c>
      <c r="N72" s="8">
        <v>1.5300000000000002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7" t="s">
        <v>46</v>
      </c>
      <c r="C73" s="8" t="s">
        <v>69</v>
      </c>
      <c r="D73" s="8"/>
      <c r="E73" s="8"/>
      <c r="F73" s="8"/>
      <c r="G73" s="8"/>
      <c r="H73" s="8">
        <v>2.16</v>
      </c>
      <c r="I73" s="8">
        <v>2.16</v>
      </c>
      <c r="J73" s="8">
        <v>2.16</v>
      </c>
      <c r="K73" s="8">
        <v>0</v>
      </c>
      <c r="L73" s="8">
        <v>2.16</v>
      </c>
      <c r="M73" s="8">
        <v>2.16</v>
      </c>
      <c r="N73" s="8">
        <v>2.16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B74" s="5" t="s">
        <v>50</v>
      </c>
      <c r="C74" s="6" t="s">
        <v>6</v>
      </c>
      <c r="H74" s="6">
        <v>7.3333333333333339</v>
      </c>
      <c r="I74" s="6">
        <v>7.3333333333333339</v>
      </c>
      <c r="J74" s="6">
        <v>7.3333333333333339</v>
      </c>
      <c r="L74" s="6">
        <v>273.61036459521631</v>
      </c>
      <c r="M74" s="6">
        <v>7.3333333333333339</v>
      </c>
      <c r="N74" s="6">
        <v>7.3333333333333339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5" t="s">
        <v>11</v>
      </c>
      <c r="B75" s="5" t="s">
        <v>50</v>
      </c>
      <c r="C75" s="6" t="s">
        <v>42</v>
      </c>
      <c r="H75" s="6">
        <v>7.3333333333333341E-3</v>
      </c>
      <c r="I75" s="6">
        <v>7.3333333333333341E-3</v>
      </c>
      <c r="J75" s="6">
        <v>7.3333333333333341E-3</v>
      </c>
      <c r="L75" s="6">
        <v>0.27361036459521632</v>
      </c>
      <c r="M75" s="6">
        <v>7.3333333333333341E-3</v>
      </c>
      <c r="N75" s="6">
        <v>7.3333333333333341E-3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12" t="s">
        <v>3</v>
      </c>
      <c r="B76" s="5" t="s">
        <v>51</v>
      </c>
      <c r="C76" s="6" t="s">
        <v>5</v>
      </c>
      <c r="H76" s="6">
        <v>10.352941176470589</v>
      </c>
      <c r="I76" s="6">
        <v>10.352941176470589</v>
      </c>
      <c r="J76" s="6">
        <v>10.352941176470589</v>
      </c>
      <c r="L76" s="6">
        <v>386.27345589912881</v>
      </c>
      <c r="M76" s="6">
        <v>10.352941176470589</v>
      </c>
      <c r="N76" s="6">
        <v>10.352941176470589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A77" s="5" t="s">
        <v>8</v>
      </c>
      <c r="B77" s="7" t="s">
        <v>53</v>
      </c>
      <c r="C77" s="8" t="s">
        <v>54</v>
      </c>
      <c r="D77" s="8"/>
      <c r="E77" s="8"/>
      <c r="F77" s="8"/>
      <c r="G77" s="8"/>
      <c r="H77" s="8">
        <v>200</v>
      </c>
      <c r="I77" s="8">
        <v>200</v>
      </c>
      <c r="J77" s="8">
        <v>200</v>
      </c>
      <c r="K77" s="8"/>
      <c r="L77" s="8">
        <v>200</v>
      </c>
      <c r="M77" s="8">
        <v>200</v>
      </c>
      <c r="N77" s="8">
        <v>200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5" t="s">
        <v>53</v>
      </c>
      <c r="C78" s="6" t="s">
        <v>10</v>
      </c>
      <c r="H78" s="6">
        <v>880.00000000000011</v>
      </c>
      <c r="I78" s="6">
        <v>880.00000000000011</v>
      </c>
      <c r="J78" s="6">
        <v>880.00000000000011</v>
      </c>
      <c r="L78" s="6">
        <v>32833.243751425951</v>
      </c>
      <c r="M78" s="6">
        <v>880.00000000000011</v>
      </c>
      <c r="N78" s="6">
        <v>880.00000000000011</v>
      </c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6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63</v>
      </c>
      <c r="C80" s="8" t="s">
        <v>70</v>
      </c>
      <c r="D80" s="8"/>
      <c r="E80" s="10">
        <v>11.6</v>
      </c>
      <c r="F80" s="11">
        <v>33.299999999999997</v>
      </c>
      <c r="G80" s="11"/>
      <c r="H80" s="10">
        <v>12.7</v>
      </c>
      <c r="I80" s="10">
        <v>12.7</v>
      </c>
      <c r="J80" s="11">
        <v>33.299999999999997</v>
      </c>
      <c r="K80" s="10"/>
      <c r="L80" s="8"/>
      <c r="M80" s="11">
        <v>33.299999999999997</v>
      </c>
      <c r="N80" s="11">
        <v>33.299999999999997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 t="s">
        <v>96</v>
      </c>
      <c r="C81" s="8" t="s">
        <v>97</v>
      </c>
      <c r="D81" s="8"/>
      <c r="E81" s="10">
        <v>41.76</v>
      </c>
      <c r="F81" s="10">
        <v>119.88</v>
      </c>
      <c r="G81" s="10">
        <v>0</v>
      </c>
      <c r="H81" s="10">
        <v>45.72</v>
      </c>
      <c r="I81" s="10">
        <v>45.72</v>
      </c>
      <c r="J81" s="10">
        <v>119.88</v>
      </c>
      <c r="K81" s="10">
        <v>0</v>
      </c>
      <c r="L81" s="10">
        <v>0</v>
      </c>
      <c r="M81" s="10">
        <v>119.88</v>
      </c>
      <c r="N81" s="10">
        <v>119.88</v>
      </c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C82" s="6" t="s">
        <v>69</v>
      </c>
      <c r="E82" s="6">
        <v>34.92</v>
      </c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7"/>
      <c r="F83" s="11"/>
      <c r="G83" s="11"/>
      <c r="H83" s="10"/>
      <c r="I83" s="10"/>
      <c r="J83" s="11"/>
      <c r="K83" s="10"/>
      <c r="L83" s="8"/>
      <c r="M83" s="11"/>
      <c r="N83" s="11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5" t="s">
        <v>60</v>
      </c>
      <c r="C84" s="6" t="s">
        <v>5</v>
      </c>
      <c r="E84" s="6">
        <v>57.511899281333513</v>
      </c>
      <c r="F84" s="6">
        <v>21.005649323527329</v>
      </c>
      <c r="H84" s="6">
        <v>31.163685281452821</v>
      </c>
      <c r="I84" s="6">
        <v>24.04125048609064</v>
      </c>
      <c r="J84" s="6">
        <v>9.3255798174057389</v>
      </c>
      <c r="M84" s="6">
        <v>7.911995046817319</v>
      </c>
      <c r="N84" s="6">
        <v>6.9643694994456995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7" t="s">
        <v>62</v>
      </c>
      <c r="C85" s="8" t="s">
        <v>16</v>
      </c>
      <c r="D85" s="8"/>
      <c r="E85" s="8">
        <v>845</v>
      </c>
      <c r="F85" s="13">
        <v>8.9880000000000002E-2</v>
      </c>
      <c r="G85" s="13"/>
      <c r="H85" s="13">
        <v>720</v>
      </c>
      <c r="I85" s="13">
        <v>720</v>
      </c>
      <c r="J85" s="13">
        <v>8.9880000000000002E-2</v>
      </c>
      <c r="K85" s="13"/>
      <c r="L85" s="8"/>
      <c r="M85" s="13">
        <v>8.9880000000000002E-2</v>
      </c>
      <c r="N85" s="13">
        <v>8.9880000000000002E-2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22</v>
      </c>
      <c r="C86" s="6" t="s">
        <v>6</v>
      </c>
      <c r="E86" s="6">
        <v>68.061419267850312</v>
      </c>
      <c r="F86" s="6">
        <v>233707.71387992133</v>
      </c>
      <c r="H86" s="6">
        <v>43.282896224240027</v>
      </c>
      <c r="I86" s="6">
        <v>33.390625675125889</v>
      </c>
      <c r="J86" s="6">
        <v>103755.89471969001</v>
      </c>
      <c r="M86" s="6">
        <v>88028.427312164204</v>
      </c>
      <c r="N86" s="6">
        <v>77485.196923071868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5" t="s">
        <v>26</v>
      </c>
      <c r="C87" s="6" t="s">
        <v>23</v>
      </c>
      <c r="E87" s="6">
        <v>68.061419267850312</v>
      </c>
      <c r="F87" s="6">
        <v>333.86816268560187</v>
      </c>
      <c r="H87" s="6">
        <v>43.282896224240027</v>
      </c>
      <c r="I87" s="6">
        <v>33.390625675125889</v>
      </c>
      <c r="J87" s="6">
        <v>148.22270674241429</v>
      </c>
      <c r="M87" s="6">
        <v>125.75489616023458</v>
      </c>
      <c r="N87" s="6">
        <v>110.69313846153123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</v>
      </c>
      <c r="C88" s="11" t="s">
        <v>71</v>
      </c>
      <c r="D88" s="8" t="s">
        <v>19</v>
      </c>
      <c r="E88" s="8">
        <v>0.94</v>
      </c>
      <c r="F88" s="8">
        <v>4.4999999999999998E-2</v>
      </c>
      <c r="G88" s="8"/>
      <c r="H88" s="8">
        <v>0.94</v>
      </c>
      <c r="I88" s="8">
        <v>0.94</v>
      </c>
      <c r="J88" s="8">
        <v>5.4899999999999997E-2</v>
      </c>
      <c r="K88" s="8"/>
      <c r="L88" s="8"/>
      <c r="M88" s="8">
        <v>5.4899999999999997E-2</v>
      </c>
      <c r="N88" s="8">
        <v>5.4899999999999997E-2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21</v>
      </c>
      <c r="C89" s="11" t="s">
        <v>72</v>
      </c>
      <c r="D89" s="8" t="s">
        <v>19</v>
      </c>
      <c r="E89" s="8">
        <v>0.84499999999999997</v>
      </c>
      <c r="F89" s="8">
        <v>0.03</v>
      </c>
      <c r="G89" s="8"/>
      <c r="H89" s="8">
        <v>0.72</v>
      </c>
      <c r="I89" s="8">
        <v>0.72</v>
      </c>
      <c r="J89" s="8">
        <v>3.9899999999999998E-2</v>
      </c>
      <c r="K89" s="8"/>
      <c r="L89" s="8"/>
      <c r="M89" s="8">
        <v>3.9899999999999998E-2</v>
      </c>
      <c r="N89" s="8">
        <v>3.9899999999999998E-2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</v>
      </c>
      <c r="C90" s="11" t="s">
        <v>120</v>
      </c>
      <c r="D90" s="8"/>
      <c r="E90" s="8">
        <v>39.254399999999997</v>
      </c>
      <c r="F90" s="8">
        <v>5.3945999999999996</v>
      </c>
      <c r="G90" s="8"/>
      <c r="H90" s="8">
        <v>42.976799999999997</v>
      </c>
      <c r="I90" s="8">
        <v>42.976799999999997</v>
      </c>
      <c r="J90" s="8">
        <v>6.5814119999999994</v>
      </c>
      <c r="K90" s="8"/>
      <c r="L90" s="8"/>
      <c r="M90" s="8">
        <v>6.5814119999999994</v>
      </c>
      <c r="N90" s="8">
        <v>6.5814119999999994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B91" s="7" t="s">
        <v>21</v>
      </c>
      <c r="C91" s="11" t="s">
        <v>121</v>
      </c>
      <c r="D91" s="8"/>
      <c r="E91" s="8">
        <v>35.287199999999999</v>
      </c>
      <c r="F91" s="8">
        <v>3.5963999999999996</v>
      </c>
      <c r="G91" s="8"/>
      <c r="H91" s="8">
        <v>32.918399999999998</v>
      </c>
      <c r="I91" s="8">
        <v>32.918399999999998</v>
      </c>
      <c r="J91" s="8">
        <v>4.7832119999999998</v>
      </c>
      <c r="K91" s="8"/>
      <c r="L91" s="8"/>
      <c r="M91" s="8">
        <v>4.7832119999999998</v>
      </c>
      <c r="N91" s="8">
        <v>4.7832119999999998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5" t="s">
        <v>14</v>
      </c>
      <c r="B92" s="7" t="s">
        <v>9</v>
      </c>
      <c r="C92" s="11" t="s">
        <v>73</v>
      </c>
      <c r="D92" s="8"/>
      <c r="E92" s="8">
        <v>15.9</v>
      </c>
      <c r="F92" s="8">
        <v>333</v>
      </c>
      <c r="G92" s="8"/>
      <c r="H92" s="8">
        <v>15.9</v>
      </c>
      <c r="I92" s="8">
        <v>15.9</v>
      </c>
      <c r="J92" s="8">
        <v>333</v>
      </c>
      <c r="K92" s="8"/>
      <c r="L92" s="8"/>
      <c r="M92" s="8">
        <v>333</v>
      </c>
      <c r="N92" s="8">
        <v>333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12" t="s">
        <v>3</v>
      </c>
      <c r="B93" s="5" t="s">
        <v>20</v>
      </c>
      <c r="C93" s="6" t="s">
        <v>7</v>
      </c>
      <c r="E93" s="6">
        <v>667.13803166346872</v>
      </c>
      <c r="F93" s="6">
        <v>699.48812247345995</v>
      </c>
      <c r="H93" s="6">
        <v>395.77880307445082</v>
      </c>
      <c r="I93" s="6">
        <v>305.32388117335108</v>
      </c>
      <c r="J93" s="6">
        <v>310.54180791961107</v>
      </c>
      <c r="M93" s="6">
        <v>263.46943505901669</v>
      </c>
      <c r="N93" s="6">
        <v>231.91350433154179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A94" s="5" t="s">
        <v>8</v>
      </c>
      <c r="B94" s="5" t="s">
        <v>12</v>
      </c>
      <c r="C94" s="6" t="s">
        <v>5</v>
      </c>
      <c r="E94" s="6">
        <v>61.182871575886722</v>
      </c>
      <c r="F94" s="6">
        <v>466.79220718949625</v>
      </c>
      <c r="H94" s="6">
        <v>33.152856682396617</v>
      </c>
      <c r="I94" s="6">
        <v>25.575798389458129</v>
      </c>
      <c r="J94" s="6">
        <v>169.86484184709909</v>
      </c>
      <c r="M94" s="6">
        <v>144.11648537007866</v>
      </c>
      <c r="N94" s="6">
        <v>126.8555464379909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13</v>
      </c>
      <c r="C95" s="6" t="s">
        <v>5</v>
      </c>
      <c r="E95" s="6">
        <v>118.69477085722023</v>
      </c>
      <c r="F95" s="6">
        <v>487.79785651302359</v>
      </c>
      <c r="H95" s="6">
        <v>64.316541963849431</v>
      </c>
      <c r="I95" s="6">
        <v>49.617048875548768</v>
      </c>
      <c r="J95" s="6">
        <v>179.19042166450481</v>
      </c>
      <c r="M95" s="6">
        <v>152.02848041689597</v>
      </c>
      <c r="N95" s="6">
        <v>133.8199159374366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6</v>
      </c>
      <c r="E96" s="6">
        <v>68.061419267850312</v>
      </c>
      <c r="F96" s="6">
        <v>700.18831078424432</v>
      </c>
      <c r="H96" s="6">
        <v>43.282896224240034</v>
      </c>
      <c r="I96" s="6">
        <v>33.390625675125889</v>
      </c>
      <c r="J96" s="6">
        <v>233.72380494751226</v>
      </c>
      <c r="M96" s="6">
        <v>198.29561520845411</v>
      </c>
      <c r="N96" s="6">
        <v>174.54560148986715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18</v>
      </c>
      <c r="C97" s="6" t="s">
        <v>42</v>
      </c>
      <c r="E97" s="6">
        <v>6.8061419267850309E-2</v>
      </c>
      <c r="F97" s="6">
        <v>0.70018831078424437</v>
      </c>
      <c r="H97" s="6">
        <v>4.3282896224240031E-2</v>
      </c>
      <c r="I97" s="6">
        <v>3.3390625675125893E-2</v>
      </c>
      <c r="J97" s="6">
        <v>0.23372380494751227</v>
      </c>
      <c r="M97" s="6">
        <v>0.1982956152084541</v>
      </c>
      <c r="N97" s="6">
        <v>0.17454560148986714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B98" s="5" t="s">
        <v>27</v>
      </c>
      <c r="C98" s="6" t="s">
        <v>10</v>
      </c>
      <c r="E98" s="6">
        <v>914.43919857320282</v>
      </c>
      <c r="F98" s="6">
        <v>6994.8812247346004</v>
      </c>
      <c r="H98" s="6">
        <v>495.50259597509989</v>
      </c>
      <c r="I98" s="6">
        <v>382.25588272884119</v>
      </c>
      <c r="J98" s="6">
        <v>3105.4180791961112</v>
      </c>
      <c r="M98" s="6">
        <v>2634.6943505901672</v>
      </c>
      <c r="N98" s="6">
        <v>2319.135043315418</v>
      </c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A100" s="1"/>
      <c r="B100" s="5" t="s">
        <v>15</v>
      </c>
      <c r="C100" s="6" t="s">
        <v>5</v>
      </c>
      <c r="N100" s="6">
        <v>55.714955995565596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17</v>
      </c>
      <c r="C101" s="6" t="s">
        <v>16</v>
      </c>
      <c r="N101" s="8">
        <v>1.43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B102" s="5" t="s">
        <v>22</v>
      </c>
      <c r="C102" s="6" t="s">
        <v>6</v>
      </c>
      <c r="N102" s="6">
        <v>38961.507689206708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A103" s="1"/>
      <c r="B103" s="5" t="s">
        <v>25</v>
      </c>
      <c r="C103" s="6" t="s">
        <v>24</v>
      </c>
      <c r="N103" s="6">
        <v>55.659296698866726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12</v>
      </c>
      <c r="C104" s="6" t="s">
        <v>5</v>
      </c>
      <c r="N104" s="6">
        <v>63.427773218995448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13</v>
      </c>
      <c r="C105" s="6" t="s">
        <v>5</v>
      </c>
      <c r="N105" s="6">
        <v>119.14272921456104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6</v>
      </c>
      <c r="N106" s="6">
        <v>87.272800744933576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18</v>
      </c>
      <c r="C107" s="6" t="s">
        <v>42</v>
      </c>
      <c r="N107" s="6">
        <v>8.7272800744933571E-2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B108" s="5" t="s">
        <v>27</v>
      </c>
      <c r="C108" s="6" t="s">
        <v>10</v>
      </c>
      <c r="N108" s="6">
        <v>1159.567521657709</v>
      </c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1" spans="1:42" x14ac:dyDescent="0.25">
      <c r="A111" s="5" t="s">
        <v>61</v>
      </c>
      <c r="B111" s="5" t="s">
        <v>41</v>
      </c>
      <c r="C111" s="6" t="s">
        <v>5</v>
      </c>
      <c r="E111" s="6">
        <v>300.19194599846321</v>
      </c>
      <c r="F111" s="6">
        <v>669.2950316542665</v>
      </c>
      <c r="H111" s="6">
        <v>372.18368038566899</v>
      </c>
      <c r="I111" s="6">
        <v>270.29201102777955</v>
      </c>
      <c r="J111" s="6">
        <v>399.86538381673557</v>
      </c>
      <c r="L111" s="6">
        <v>490.55093816863234</v>
      </c>
      <c r="M111" s="6">
        <v>420.5050577090239</v>
      </c>
      <c r="N111" s="6">
        <v>541.50611207623274</v>
      </c>
    </row>
    <row r="112" spans="1:42" x14ac:dyDescent="0.25">
      <c r="B112" s="5" t="s">
        <v>50</v>
      </c>
      <c r="C112" s="6" t="s">
        <v>42</v>
      </c>
      <c r="E112" s="6">
        <v>0.14437720874153454</v>
      </c>
      <c r="F112" s="6">
        <v>0.7765041002579286</v>
      </c>
      <c r="H112" s="6">
        <v>0.29014134123999064</v>
      </c>
      <c r="I112" s="6">
        <v>0.10663795957976538</v>
      </c>
      <c r="J112" s="6">
        <v>0.30697113885215177</v>
      </c>
      <c r="L112" s="6">
        <v>0.31111527425743157</v>
      </c>
      <c r="M112" s="6">
        <v>0.39698001205015648</v>
      </c>
      <c r="N112" s="6">
        <v>0.35211119068489477</v>
      </c>
    </row>
    <row r="113" spans="1:14" x14ac:dyDescent="0.25">
      <c r="B113" s="5" t="s">
        <v>50</v>
      </c>
      <c r="C113" s="6" t="s">
        <v>6</v>
      </c>
      <c r="E113" s="6">
        <v>144.37720874153453</v>
      </c>
      <c r="F113" s="6">
        <v>776.5041002579286</v>
      </c>
      <c r="H113" s="6">
        <v>290.14134123999065</v>
      </c>
      <c r="I113" s="6">
        <v>106.63795957976538</v>
      </c>
      <c r="J113" s="6">
        <v>306.9711388521518</v>
      </c>
      <c r="L113" s="6">
        <v>311.11527425743157</v>
      </c>
      <c r="M113" s="6">
        <v>396.98001205015646</v>
      </c>
      <c r="N113" s="6">
        <v>352.11119068489478</v>
      </c>
    </row>
    <row r="114" spans="1:14" x14ac:dyDescent="0.25">
      <c r="B114" s="5" t="s">
        <v>9</v>
      </c>
      <c r="C114" s="6" t="s">
        <v>10</v>
      </c>
    </row>
    <row r="116" spans="1:14" x14ac:dyDescent="0.25">
      <c r="B116" s="5" t="s">
        <v>67</v>
      </c>
      <c r="C116" s="6" t="s">
        <v>5</v>
      </c>
      <c r="E116" s="6">
        <v>7400.1919459984629</v>
      </c>
      <c r="F116" s="6">
        <v>7769.2950316542665</v>
      </c>
      <c r="H116" s="6">
        <v>7472.1836803856686</v>
      </c>
      <c r="I116" s="6">
        <v>7370.2920110277792</v>
      </c>
      <c r="J116" s="6">
        <v>7499.8653838167356</v>
      </c>
      <c r="L116" s="6">
        <v>7590.5509381686325</v>
      </c>
      <c r="M116" s="6">
        <v>7520.5050577090242</v>
      </c>
      <c r="N116" s="6">
        <v>7641.506112076233</v>
      </c>
    </row>
    <row r="117" spans="1:14" x14ac:dyDescent="0.25">
      <c r="C117" s="6" t="s">
        <v>5</v>
      </c>
      <c r="E117" s="6">
        <v>300.19194599846287</v>
      </c>
      <c r="F117" s="6">
        <v>669.2950316542665</v>
      </c>
      <c r="H117" s="6">
        <v>372.18368038566859</v>
      </c>
      <c r="I117" s="6">
        <v>270.29201102777915</v>
      </c>
      <c r="J117" s="6">
        <v>399.86538381673563</v>
      </c>
      <c r="L117" s="6">
        <v>490.55093816863246</v>
      </c>
      <c r="M117" s="6">
        <v>420.50505770902419</v>
      </c>
      <c r="N117" s="6">
        <v>541.50611207623297</v>
      </c>
    </row>
    <row r="118" spans="1:14" x14ac:dyDescent="0.25">
      <c r="C118" s="6" t="s">
        <v>33</v>
      </c>
      <c r="E118" s="6">
        <v>4.0565426976632262</v>
      </c>
      <c r="F118" s="6">
        <v>8.6146172712887417</v>
      </c>
      <c r="H118" s="6">
        <v>4.9809225295497379</v>
      </c>
      <c r="I118" s="6">
        <v>3.6673175312912361</v>
      </c>
      <c r="J118" s="6">
        <v>5.3316341474550741</v>
      </c>
      <c r="L118" s="6">
        <v>6.4626526080198774</v>
      </c>
      <c r="M118" s="6">
        <v>5.5914470435463395</v>
      </c>
      <c r="N118" s="6">
        <v>7.0863793620535782</v>
      </c>
    </row>
    <row r="120" spans="1:14" x14ac:dyDescent="0.25">
      <c r="B120" s="5" t="s">
        <v>90</v>
      </c>
      <c r="C120" s="6" t="s">
        <v>91</v>
      </c>
      <c r="E120" s="6">
        <v>0.60038389199692643</v>
      </c>
      <c r="F120" s="6">
        <v>1.338590063308533</v>
      </c>
      <c r="H120" s="6">
        <v>0.74436736077133803</v>
      </c>
      <c r="I120" s="6">
        <v>0.54058402205555911</v>
      </c>
      <c r="J120" s="6">
        <v>0.79973076763347117</v>
      </c>
      <c r="L120" s="6">
        <v>0.98110187633726464</v>
      </c>
      <c r="M120" s="6">
        <v>0.84101011541804782</v>
      </c>
      <c r="N120" s="6">
        <v>1.0830122241524656</v>
      </c>
    </row>
    <row r="121" spans="1:14" x14ac:dyDescent="0.25">
      <c r="C121" s="6" t="s">
        <v>92</v>
      </c>
      <c r="E121" s="6">
        <v>0.28875441748306907</v>
      </c>
      <c r="F121" s="6">
        <v>1.5530082005158572</v>
      </c>
      <c r="H121" s="6">
        <v>0.58028268247998127</v>
      </c>
      <c r="I121" s="6">
        <v>0.21327591915953076</v>
      </c>
      <c r="J121" s="6">
        <v>0.61394227770430354</v>
      </c>
      <c r="L121" s="6">
        <v>0.62223054851486315</v>
      </c>
      <c r="M121" s="6">
        <v>0.79396002410031297</v>
      </c>
      <c r="N121" s="6">
        <v>0.70422238136978954</v>
      </c>
    </row>
    <row r="122" spans="1:14" x14ac:dyDescent="0.25">
      <c r="A122" s="5" t="s">
        <v>41</v>
      </c>
      <c r="B122" s="29" t="s">
        <v>93</v>
      </c>
      <c r="C122" s="6" t="s">
        <v>5</v>
      </c>
      <c r="D122" s="1"/>
      <c r="E122" s="1">
        <v>0</v>
      </c>
      <c r="F122" s="1">
        <v>0</v>
      </c>
      <c r="G122" s="1"/>
      <c r="H122" s="1">
        <v>0</v>
      </c>
      <c r="I122" s="1">
        <v>0</v>
      </c>
      <c r="J122" s="1">
        <v>0</v>
      </c>
      <c r="K122" s="1"/>
      <c r="L122" s="1">
        <v>0</v>
      </c>
      <c r="M122" s="1">
        <v>0</v>
      </c>
      <c r="N122" s="1">
        <v>119.14272921456104</v>
      </c>
    </row>
    <row r="123" spans="1:14" x14ac:dyDescent="0.25">
      <c r="B123" s="29" t="s">
        <v>94</v>
      </c>
      <c r="C123" s="6" t="s">
        <v>5</v>
      </c>
      <c r="D123" s="1"/>
      <c r="E123" s="1">
        <v>118.69477085722023</v>
      </c>
      <c r="F123" s="1">
        <v>487.79785651302359</v>
      </c>
      <c r="G123" s="1"/>
      <c r="H123" s="1">
        <v>64.316541963849431</v>
      </c>
      <c r="I123" s="1">
        <v>49.617048875548768</v>
      </c>
      <c r="J123" s="1">
        <v>179.19042166450481</v>
      </c>
      <c r="K123" s="1"/>
      <c r="L123" s="1">
        <v>0</v>
      </c>
      <c r="M123" s="1">
        <v>152.02848041689597</v>
      </c>
      <c r="N123" s="1">
        <v>133.8199159374366</v>
      </c>
    </row>
    <row r="124" spans="1:14" x14ac:dyDescent="0.25">
      <c r="B124" s="29" t="s">
        <v>43</v>
      </c>
      <c r="C124" s="6" t="s">
        <v>5</v>
      </c>
      <c r="D124" s="1"/>
      <c r="E124" s="1">
        <v>0</v>
      </c>
      <c r="F124" s="1">
        <v>0</v>
      </c>
      <c r="G124" s="1"/>
      <c r="H124" s="1">
        <v>10.352941176470589</v>
      </c>
      <c r="I124" s="1">
        <v>10.352941176470589</v>
      </c>
      <c r="J124" s="1">
        <v>10.352941176470589</v>
      </c>
      <c r="K124" s="1"/>
      <c r="L124" s="1">
        <v>386.27345589912881</v>
      </c>
      <c r="M124" s="1">
        <v>10.352941176470589</v>
      </c>
      <c r="N124" s="1">
        <v>10.352941176470589</v>
      </c>
    </row>
    <row r="125" spans="1:14" x14ac:dyDescent="0.25">
      <c r="B125" s="29" t="s">
        <v>95</v>
      </c>
      <c r="C125" s="6" t="s">
        <v>5</v>
      </c>
      <c r="D125" s="1"/>
      <c r="E125" s="1">
        <v>125</v>
      </c>
      <c r="F125" s="1">
        <v>125</v>
      </c>
      <c r="G125" s="1"/>
      <c r="H125" s="1">
        <v>193.23671497584542</v>
      </c>
      <c r="I125" s="1">
        <v>106.04453870625665</v>
      </c>
      <c r="J125" s="1">
        <v>106.04453870625665</v>
      </c>
      <c r="K125" s="1"/>
      <c r="L125" s="1">
        <v>0</v>
      </c>
      <c r="M125" s="1">
        <v>153.84615384615384</v>
      </c>
      <c r="N125" s="1">
        <v>173.91304347826087</v>
      </c>
    </row>
    <row r="126" spans="1:14" x14ac:dyDescent="0.25">
      <c r="B126" s="5" t="s">
        <v>175</v>
      </c>
      <c r="C126" s="6" t="s">
        <v>5</v>
      </c>
      <c r="E126" s="6">
        <v>56.497175141242934</v>
      </c>
      <c r="F126" s="6">
        <v>56.497175141242934</v>
      </c>
      <c r="H126" s="6">
        <v>104.27748226950354</v>
      </c>
      <c r="I126" s="6">
        <v>104.27748226950354</v>
      </c>
      <c r="J126" s="6">
        <v>104.27748226950354</v>
      </c>
      <c r="L126" s="6">
        <v>104.27748226950354</v>
      </c>
      <c r="M126" s="6">
        <v>104.27748226950354</v>
      </c>
      <c r="N126" s="6">
        <v>104.27748226950354</v>
      </c>
    </row>
    <row r="128" spans="1:14" x14ac:dyDescent="0.25">
      <c r="A128" s="5" t="s">
        <v>50</v>
      </c>
      <c r="B128" s="29" t="s">
        <v>93</v>
      </c>
      <c r="C128" s="6" t="s">
        <v>6</v>
      </c>
      <c r="D128" s="1"/>
      <c r="E128" s="1">
        <v>0</v>
      </c>
      <c r="F128" s="1">
        <v>0</v>
      </c>
      <c r="G128" s="1"/>
      <c r="H128" s="1">
        <v>0</v>
      </c>
      <c r="I128" s="1">
        <v>0</v>
      </c>
      <c r="J128" s="1">
        <v>0</v>
      </c>
      <c r="K128" s="1"/>
      <c r="L128" s="1">
        <v>0</v>
      </c>
      <c r="M128" s="1">
        <v>0</v>
      </c>
      <c r="N128" s="1">
        <v>87.272800744933576</v>
      </c>
    </row>
    <row r="129" spans="2:14" x14ac:dyDescent="0.25">
      <c r="B129" s="29" t="s">
        <v>94</v>
      </c>
      <c r="C129" s="6" t="s">
        <v>6</v>
      </c>
      <c r="D129" s="1"/>
      <c r="E129" s="1">
        <v>68.061419267850312</v>
      </c>
      <c r="F129" s="1">
        <v>700.18831078424432</v>
      </c>
      <c r="G129" s="1"/>
      <c r="H129" s="1">
        <v>43.282896224240034</v>
      </c>
      <c r="I129" s="1">
        <v>33.390625675125889</v>
      </c>
      <c r="J129" s="1">
        <v>233.72380494751226</v>
      </c>
      <c r="K129" s="1"/>
      <c r="L129" s="1">
        <v>0</v>
      </c>
      <c r="M129" s="1">
        <v>198.29561520845411</v>
      </c>
      <c r="N129" s="1">
        <v>174.54560148986715</v>
      </c>
    </row>
    <row r="130" spans="2:14" x14ac:dyDescent="0.25">
      <c r="B130" s="29" t="s">
        <v>43</v>
      </c>
      <c r="C130" s="6" t="s">
        <v>6</v>
      </c>
      <c r="D130" s="1"/>
      <c r="E130" s="1">
        <v>0</v>
      </c>
      <c r="F130" s="1">
        <v>0</v>
      </c>
      <c r="G130" s="1"/>
      <c r="H130" s="1">
        <v>7.3333333333333339</v>
      </c>
      <c r="I130" s="1">
        <v>7.3333333333333339</v>
      </c>
      <c r="J130" s="1">
        <v>7.3333333333333339</v>
      </c>
      <c r="K130" s="1"/>
      <c r="L130" s="1">
        <v>273.61036459521631</v>
      </c>
      <c r="M130" s="1">
        <v>7.3333333333333339</v>
      </c>
      <c r="N130" s="1">
        <v>7.3333333333333339</v>
      </c>
    </row>
    <row r="131" spans="2:14" x14ac:dyDescent="0.25">
      <c r="B131" s="29" t="s">
        <v>95</v>
      </c>
      <c r="C131" s="6" t="s">
        <v>6</v>
      </c>
      <c r="D131" s="1"/>
      <c r="E131" s="1">
        <v>50</v>
      </c>
      <c r="F131" s="1">
        <v>50</v>
      </c>
      <c r="G131" s="1"/>
      <c r="H131" s="1">
        <v>202.02020202020199</v>
      </c>
      <c r="I131" s="1">
        <v>28.409090909090907</v>
      </c>
      <c r="J131" s="1">
        <v>28.409090909090907</v>
      </c>
      <c r="K131" s="1"/>
      <c r="L131" s="1">
        <v>0</v>
      </c>
      <c r="M131" s="1">
        <v>153.84615384615384</v>
      </c>
      <c r="N131" s="1">
        <v>45.454545454545453</v>
      </c>
    </row>
    <row r="132" spans="2:14" x14ac:dyDescent="0.25">
      <c r="B132" s="5" t="s">
        <v>175</v>
      </c>
      <c r="C132" s="6" t="s">
        <v>6</v>
      </c>
      <c r="E132" s="6">
        <v>26.315789473684212</v>
      </c>
      <c r="F132" s="6">
        <v>26.315789473684212</v>
      </c>
      <c r="H132" s="6">
        <v>37.50490966221524</v>
      </c>
      <c r="I132" s="6">
        <v>37.50490966221524</v>
      </c>
      <c r="J132" s="6">
        <v>37.50490966221524</v>
      </c>
      <c r="L132" s="6">
        <v>37.50490966221524</v>
      </c>
      <c r="M132" s="6">
        <v>37.50490966221524</v>
      </c>
      <c r="N132" s="6">
        <v>37.50490966221524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H154"/>
  <sheetViews>
    <sheetView zoomScale="60" zoomScaleNormal="60" workbookViewId="0">
      <selection activeCell="AA344" sqref="AA344"/>
    </sheetView>
  </sheetViews>
  <sheetFormatPr defaultRowHeight="15" x14ac:dyDescent="0.25"/>
  <cols>
    <col min="2" max="7" width="9.140625" style="1"/>
    <col min="8" max="8" width="24.5703125" style="1" customWidth="1"/>
    <col min="9" max="11" width="9.140625" style="1"/>
    <col min="12" max="12" width="14.5703125" style="1" bestFit="1" customWidth="1"/>
    <col min="13" max="25" width="9.140625" style="1"/>
  </cols>
  <sheetData>
    <row r="1" spans="2:34" x14ac:dyDescent="0.25"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5"/>
      <c r="AA1" s="15"/>
      <c r="AB1" s="15"/>
      <c r="AC1" s="15"/>
      <c r="AD1" s="15"/>
      <c r="AE1" s="15"/>
      <c r="AF1" s="15"/>
      <c r="AG1" s="15"/>
      <c r="AH1" s="15"/>
    </row>
    <row r="2" spans="2:34" x14ac:dyDescent="0.25"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5"/>
      <c r="AA2" s="15"/>
      <c r="AB2" s="15"/>
      <c r="AC2" s="15"/>
      <c r="AD2" s="15"/>
      <c r="AE2" s="15"/>
      <c r="AF2" s="15"/>
      <c r="AG2" s="15"/>
      <c r="AH2" s="15"/>
    </row>
    <row r="3" spans="2:34" x14ac:dyDescent="0.2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5"/>
      <c r="AA3" s="15"/>
      <c r="AB3" s="15"/>
      <c r="AC3" s="15"/>
      <c r="AD3" s="15"/>
      <c r="AE3" s="15"/>
      <c r="AF3" s="15"/>
      <c r="AG3" s="15"/>
      <c r="AH3" s="15"/>
    </row>
    <row r="4" spans="2:34" x14ac:dyDescent="0.25"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5"/>
      <c r="V4" s="17"/>
      <c r="W4" s="17"/>
      <c r="X4" s="17"/>
      <c r="Y4" s="17"/>
      <c r="Z4" s="15"/>
      <c r="AA4" s="15"/>
      <c r="AB4" s="15"/>
      <c r="AC4" s="15"/>
      <c r="AD4" s="15"/>
      <c r="AE4" s="15"/>
      <c r="AF4" s="15"/>
      <c r="AG4" s="15"/>
      <c r="AH4" s="15"/>
    </row>
    <row r="5" spans="2:34" x14ac:dyDescent="0.25"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5"/>
      <c r="AA5" s="15"/>
      <c r="AB5" s="15"/>
      <c r="AC5" s="15"/>
      <c r="AD5" s="15"/>
      <c r="AE5" s="15"/>
      <c r="AF5" s="15"/>
      <c r="AG5" s="15"/>
      <c r="AH5" s="15"/>
    </row>
    <row r="6" spans="2:34" x14ac:dyDescent="0.25">
      <c r="B6" s="17"/>
      <c r="C6" s="17"/>
      <c r="D6" s="17"/>
      <c r="E6" s="17"/>
      <c r="F6" s="17"/>
      <c r="G6" s="17"/>
      <c r="H6" s="18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5"/>
      <c r="AA6" s="15"/>
      <c r="AB6" s="15"/>
      <c r="AC6" s="15"/>
      <c r="AD6" s="15"/>
      <c r="AE6" s="15"/>
      <c r="AF6" s="15"/>
      <c r="AG6" s="15"/>
      <c r="AH6" s="15"/>
    </row>
    <row r="7" spans="2:34" x14ac:dyDescent="0.25">
      <c r="B7" s="17"/>
      <c r="C7" s="17"/>
      <c r="D7" s="17"/>
      <c r="E7" s="17"/>
      <c r="F7" s="17"/>
      <c r="G7" s="17"/>
      <c r="H7" s="18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5"/>
      <c r="AA7" s="15"/>
      <c r="AB7" s="15"/>
      <c r="AC7" s="15"/>
      <c r="AD7" s="15"/>
      <c r="AE7" s="15"/>
      <c r="AF7" s="15"/>
      <c r="AG7" s="15"/>
      <c r="AH7" s="15"/>
    </row>
    <row r="8" spans="2:34" x14ac:dyDescent="0.25">
      <c r="B8" s="17"/>
      <c r="C8" s="17"/>
      <c r="D8" s="17"/>
      <c r="E8" s="17"/>
      <c r="F8" s="17"/>
      <c r="G8" s="17"/>
      <c r="H8" s="17"/>
      <c r="I8" s="17"/>
      <c r="J8" s="18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5"/>
      <c r="AA8" s="15"/>
      <c r="AB8" s="15"/>
      <c r="AC8" s="15"/>
      <c r="AD8" s="15"/>
      <c r="AE8" s="15"/>
      <c r="AF8" s="15"/>
      <c r="AG8" s="15"/>
      <c r="AH8" s="15"/>
    </row>
    <row r="9" spans="2:34" x14ac:dyDescent="0.25"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5"/>
      <c r="AA9" s="15"/>
      <c r="AB9" s="15"/>
      <c r="AC9" s="15"/>
      <c r="AD9" s="15"/>
      <c r="AE9" s="15"/>
      <c r="AF9" s="15"/>
      <c r="AG9" s="15"/>
      <c r="AH9" s="15"/>
    </row>
    <row r="10" spans="2:34" x14ac:dyDescent="0.25"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5"/>
      <c r="AA10" s="15"/>
      <c r="AB10" s="15"/>
      <c r="AC10" s="15"/>
      <c r="AD10" s="15"/>
      <c r="AE10" s="15"/>
      <c r="AF10" s="15"/>
      <c r="AG10" s="15"/>
      <c r="AH10" s="15"/>
    </row>
    <row r="11" spans="2:34" x14ac:dyDescent="0.25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5"/>
      <c r="AA11" s="15"/>
      <c r="AB11" s="15"/>
      <c r="AC11" s="15"/>
      <c r="AD11" s="15"/>
      <c r="AE11" s="15"/>
      <c r="AF11" s="15"/>
      <c r="AG11" s="15"/>
      <c r="AH11" s="15"/>
    </row>
    <row r="12" spans="2:34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5"/>
      <c r="AA12" s="15"/>
      <c r="AB12" s="15"/>
      <c r="AC12" s="15"/>
      <c r="AD12" s="15"/>
      <c r="AE12" s="15"/>
      <c r="AF12" s="15"/>
      <c r="AG12" s="15"/>
      <c r="AH12" s="15"/>
    </row>
    <row r="13" spans="2:34" x14ac:dyDescent="0.25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5"/>
      <c r="AA13" s="15"/>
      <c r="AB13" s="15"/>
      <c r="AC13" s="15"/>
      <c r="AD13" s="15"/>
      <c r="AE13" s="15"/>
      <c r="AF13" s="15"/>
      <c r="AG13" s="15"/>
      <c r="AH13" s="15"/>
    </row>
    <row r="14" spans="2:34" x14ac:dyDescent="0.25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5"/>
      <c r="AA14" s="15"/>
      <c r="AB14" s="15"/>
      <c r="AC14" s="15"/>
      <c r="AD14" s="15"/>
      <c r="AE14" s="15"/>
      <c r="AF14" s="15"/>
      <c r="AG14" s="15"/>
      <c r="AH14" s="15"/>
    </row>
    <row r="15" spans="2:34" x14ac:dyDescent="0.25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5"/>
      <c r="AA15" s="15"/>
      <c r="AB15" s="15"/>
      <c r="AC15" s="15"/>
      <c r="AD15" s="15"/>
      <c r="AE15" s="15"/>
      <c r="AF15" s="15"/>
      <c r="AG15" s="15"/>
      <c r="AH15" s="15"/>
    </row>
    <row r="16" spans="2:34" x14ac:dyDescent="0.25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5"/>
      <c r="AA16" s="15"/>
      <c r="AB16" s="15"/>
      <c r="AC16" s="15"/>
      <c r="AD16" s="15"/>
      <c r="AE16" s="15"/>
      <c r="AF16" s="15"/>
      <c r="AG16" s="15"/>
      <c r="AH16" s="15"/>
    </row>
    <row r="17" spans="2:34" x14ac:dyDescent="0.25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5"/>
      <c r="AA17" s="15"/>
      <c r="AB17" s="15"/>
      <c r="AC17" s="15"/>
      <c r="AD17" s="15"/>
      <c r="AE17" s="15"/>
      <c r="AF17" s="15"/>
      <c r="AG17" s="15"/>
      <c r="AH17" s="15"/>
    </row>
    <row r="18" spans="2:34" x14ac:dyDescent="0.25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5"/>
      <c r="AA18" s="15"/>
      <c r="AB18" s="15"/>
      <c r="AC18" s="15"/>
      <c r="AD18" s="15"/>
      <c r="AE18" s="15"/>
      <c r="AF18" s="15"/>
      <c r="AG18" s="15"/>
      <c r="AH18" s="15"/>
    </row>
    <row r="19" spans="2:34" x14ac:dyDescent="0.25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5"/>
      <c r="AA19" s="15"/>
      <c r="AB19" s="15"/>
      <c r="AC19" s="15"/>
      <c r="AD19" s="15"/>
      <c r="AE19" s="15"/>
      <c r="AF19" s="15"/>
      <c r="AG19" s="15"/>
      <c r="AH19" s="15"/>
    </row>
    <row r="20" spans="2:34" x14ac:dyDescent="0.25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5"/>
      <c r="AA20" s="15"/>
      <c r="AB20" s="15"/>
      <c r="AC20" s="15"/>
      <c r="AD20" s="15"/>
      <c r="AE20" s="15"/>
      <c r="AF20" s="15"/>
      <c r="AG20" s="15"/>
      <c r="AH20" s="15"/>
    </row>
    <row r="21" spans="2:34" x14ac:dyDescent="0.25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5"/>
      <c r="AA21" s="15"/>
      <c r="AB21" s="15"/>
      <c r="AC21" s="15"/>
      <c r="AD21" s="15"/>
      <c r="AE21" s="15"/>
      <c r="AF21" s="15"/>
      <c r="AG21" s="15"/>
      <c r="AH21" s="15"/>
    </row>
    <row r="22" spans="2:34" x14ac:dyDescent="0.25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5"/>
      <c r="AA22" s="15"/>
      <c r="AB22" s="15"/>
      <c r="AC22" s="15"/>
      <c r="AD22" s="15"/>
      <c r="AE22" s="15"/>
      <c r="AF22" s="15"/>
      <c r="AG22" s="15"/>
      <c r="AH22" s="15"/>
    </row>
    <row r="23" spans="2:34" x14ac:dyDescent="0.25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2:34" s="22" customFormat="1" ht="26.25" x14ac:dyDescent="0.4">
      <c r="B24" s="19"/>
      <c r="C24" s="20" t="s">
        <v>176</v>
      </c>
      <c r="D24" s="19"/>
      <c r="E24" s="19"/>
      <c r="F24" s="19"/>
      <c r="G24" s="19"/>
      <c r="H24" s="19"/>
      <c r="J24" s="21" t="s">
        <v>177</v>
      </c>
      <c r="K24" s="19"/>
      <c r="L24" s="19"/>
      <c r="M24" s="19"/>
      <c r="N24" s="19"/>
      <c r="O24" s="19"/>
      <c r="P24" s="19"/>
      <c r="Q24" s="20" t="s">
        <v>178</v>
      </c>
      <c r="R24" s="19"/>
      <c r="S24" s="19"/>
      <c r="T24" s="19"/>
      <c r="U24" s="19"/>
      <c r="V24" s="19"/>
      <c r="W24" s="19"/>
      <c r="X24" s="19"/>
      <c r="Y24" s="20" t="s">
        <v>179</v>
      </c>
      <c r="Z24" s="19"/>
      <c r="AA24" s="19"/>
      <c r="AB24" s="19"/>
      <c r="AC24" s="19"/>
      <c r="AD24" s="19"/>
      <c r="AE24" s="19"/>
      <c r="AF24" s="19"/>
      <c r="AG24" s="19"/>
      <c r="AH24" s="19"/>
    </row>
    <row r="25" spans="2:34" x14ac:dyDescent="0.25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5"/>
      <c r="AA25" s="15"/>
      <c r="AB25" s="15"/>
      <c r="AC25" s="15"/>
      <c r="AD25" s="15"/>
      <c r="AE25" s="15"/>
      <c r="AF25" s="15"/>
      <c r="AG25" s="15"/>
      <c r="AH25" s="15"/>
    </row>
    <row r="26" spans="2:34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5"/>
      <c r="AA26" s="15"/>
      <c r="AB26" s="15"/>
      <c r="AC26" s="15"/>
      <c r="AD26" s="15"/>
      <c r="AE26" s="15"/>
      <c r="AF26" s="15"/>
      <c r="AG26" s="15"/>
      <c r="AH26" s="15"/>
    </row>
    <row r="27" spans="2:34" x14ac:dyDescent="0.25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2:34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5"/>
      <c r="AA28" s="15"/>
      <c r="AB28" s="15"/>
      <c r="AC28" s="15"/>
      <c r="AD28" s="15"/>
      <c r="AE28" s="15"/>
      <c r="AF28" s="15"/>
      <c r="AG28" s="15"/>
      <c r="AH28" s="15"/>
    </row>
    <row r="29" spans="2:34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5"/>
      <c r="AA29" s="15"/>
      <c r="AB29" s="15"/>
      <c r="AC29" s="15"/>
      <c r="AD29" s="15"/>
      <c r="AE29" s="15"/>
      <c r="AF29" s="15"/>
      <c r="AG29" s="15"/>
      <c r="AH29" s="15"/>
    </row>
    <row r="30" spans="2:34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5"/>
      <c r="AA30" s="15"/>
      <c r="AB30" s="15"/>
      <c r="AC30" s="15"/>
      <c r="AD30" s="15"/>
      <c r="AE30" s="15"/>
      <c r="AF30" s="15"/>
      <c r="AG30" s="15"/>
      <c r="AH30" s="15"/>
    </row>
    <row r="31" spans="2:34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5"/>
      <c r="AA31" s="15"/>
      <c r="AB31" s="15"/>
      <c r="AC31" s="15"/>
      <c r="AD31" s="15"/>
      <c r="AE31" s="15"/>
      <c r="AF31" s="15"/>
      <c r="AG31" s="15"/>
      <c r="AH31" s="15"/>
    </row>
    <row r="32" spans="2:34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5"/>
      <c r="V32" s="17"/>
      <c r="W32" s="17"/>
      <c r="X32" s="17"/>
      <c r="Y32" s="17"/>
      <c r="Z32" s="15"/>
      <c r="AA32" s="15"/>
      <c r="AB32" s="15"/>
      <c r="AC32" s="15"/>
      <c r="AD32" s="15"/>
      <c r="AE32" s="15"/>
      <c r="AF32" s="15"/>
      <c r="AG32" s="15"/>
      <c r="AH32" s="15"/>
    </row>
    <row r="33" spans="2:34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5"/>
      <c r="AA33" s="15"/>
      <c r="AB33" s="15"/>
      <c r="AC33" s="15"/>
      <c r="AD33" s="15"/>
      <c r="AE33" s="15"/>
      <c r="AF33" s="15"/>
      <c r="AG33" s="15"/>
      <c r="AH33" s="15"/>
    </row>
    <row r="34" spans="2:34" x14ac:dyDescent="0.25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5"/>
      <c r="AA34" s="15"/>
      <c r="AB34" s="15"/>
      <c r="AC34" s="15"/>
      <c r="AD34" s="15"/>
      <c r="AE34" s="15"/>
      <c r="AF34" s="15"/>
      <c r="AG34" s="15"/>
      <c r="AH34" s="15"/>
    </row>
    <row r="35" spans="2:34" x14ac:dyDescent="0.25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5"/>
      <c r="AA35" s="15"/>
      <c r="AB35" s="15"/>
      <c r="AC35" s="15"/>
      <c r="AD35" s="15"/>
      <c r="AE35" s="15"/>
      <c r="AF35" s="15"/>
      <c r="AG35" s="15"/>
      <c r="AH35" s="15"/>
    </row>
    <row r="36" spans="2:34" x14ac:dyDescent="0.25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5"/>
      <c r="AA36" s="15"/>
      <c r="AB36" s="15"/>
      <c r="AC36" s="15"/>
      <c r="AD36" s="15"/>
      <c r="AE36" s="15"/>
      <c r="AF36" s="15"/>
      <c r="AG36" s="15"/>
      <c r="AH36" s="15"/>
    </row>
    <row r="37" spans="2:34" x14ac:dyDescent="0.25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5"/>
      <c r="AA37" s="15"/>
      <c r="AB37" s="15"/>
      <c r="AC37" s="15"/>
      <c r="AD37" s="15"/>
      <c r="AE37" s="15"/>
      <c r="AF37" s="15"/>
      <c r="AG37" s="15"/>
      <c r="AH37" s="15"/>
    </row>
    <row r="38" spans="2:34" x14ac:dyDescent="0.25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5"/>
      <c r="AA38" s="15"/>
      <c r="AB38" s="15"/>
      <c r="AC38" s="15"/>
      <c r="AD38" s="15"/>
      <c r="AE38" s="15"/>
      <c r="AF38" s="15"/>
      <c r="AG38" s="15"/>
      <c r="AH38" s="15"/>
    </row>
    <row r="39" spans="2:34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5"/>
      <c r="AA39" s="15"/>
      <c r="AB39" s="15"/>
      <c r="AC39" s="15"/>
      <c r="AD39" s="15"/>
      <c r="AE39" s="15"/>
      <c r="AF39" s="15"/>
      <c r="AG39" s="15"/>
      <c r="AH39" s="15"/>
    </row>
    <row r="40" spans="2:34" x14ac:dyDescent="0.25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5"/>
      <c r="AA40" s="15"/>
      <c r="AB40" s="15"/>
      <c r="AC40" s="15"/>
      <c r="AD40" s="15"/>
      <c r="AE40" s="15"/>
      <c r="AF40" s="15"/>
      <c r="AG40" s="15"/>
      <c r="AH40" s="15"/>
    </row>
    <row r="41" spans="2:34" x14ac:dyDescent="0.25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5"/>
      <c r="AA41" s="15"/>
      <c r="AB41" s="15"/>
      <c r="AC41" s="15"/>
      <c r="AD41" s="15"/>
      <c r="AE41" s="15"/>
      <c r="AF41" s="15"/>
      <c r="AG41" s="15"/>
      <c r="AH41" s="15"/>
    </row>
    <row r="42" spans="2:34" x14ac:dyDescent="0.25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5"/>
      <c r="AA42" s="15"/>
      <c r="AB42" s="15"/>
      <c r="AC42" s="15"/>
      <c r="AD42" s="15"/>
      <c r="AE42" s="15"/>
      <c r="AF42" s="15"/>
      <c r="AG42" s="15"/>
      <c r="AH42" s="15"/>
    </row>
    <row r="43" spans="2:34" x14ac:dyDescent="0.25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5"/>
      <c r="AA43" s="15"/>
      <c r="AB43" s="15"/>
      <c r="AC43" s="15"/>
      <c r="AD43" s="15"/>
      <c r="AE43" s="15"/>
      <c r="AF43" s="15"/>
      <c r="AG43" s="15"/>
      <c r="AH43" s="15"/>
    </row>
    <row r="44" spans="2:34" x14ac:dyDescent="0.25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2:34" x14ac:dyDescent="0.25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2:34" x14ac:dyDescent="0.25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2:34" x14ac:dyDescent="0.25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5"/>
      <c r="AA47" s="15"/>
      <c r="AB47" s="15"/>
      <c r="AC47" s="15"/>
      <c r="AD47" s="15"/>
      <c r="AE47" s="15"/>
      <c r="AF47" s="15"/>
      <c r="AG47" s="15"/>
      <c r="AH47" s="15"/>
    </row>
    <row r="48" spans="2:34" x14ac:dyDescent="0.25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5"/>
      <c r="AA48" s="15"/>
      <c r="AB48" s="15"/>
      <c r="AC48" s="15"/>
      <c r="AD48" s="15"/>
      <c r="AE48" s="15"/>
      <c r="AF48" s="15"/>
      <c r="AG48" s="15"/>
      <c r="AH48" s="15"/>
    </row>
    <row r="49" spans="2:34" x14ac:dyDescent="0.25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5"/>
      <c r="AA49" s="15"/>
      <c r="AB49" s="15"/>
      <c r="AC49" s="15"/>
      <c r="AD49" s="15"/>
      <c r="AE49" s="15"/>
      <c r="AF49" s="15"/>
      <c r="AG49" s="15"/>
      <c r="AH49" s="15"/>
    </row>
    <row r="50" spans="2:34" x14ac:dyDescent="0.25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5"/>
      <c r="AA50" s="15"/>
      <c r="AB50" s="15"/>
      <c r="AC50" s="15"/>
      <c r="AD50" s="15"/>
      <c r="AE50" s="15"/>
      <c r="AF50" s="15"/>
      <c r="AG50" s="15"/>
      <c r="AH50" s="15"/>
    </row>
    <row r="51" spans="2:34" x14ac:dyDescent="0.25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5"/>
      <c r="AA51" s="15"/>
      <c r="AB51" s="15"/>
      <c r="AC51" s="15"/>
      <c r="AD51" s="15"/>
      <c r="AE51" s="15"/>
      <c r="AF51" s="15"/>
      <c r="AG51" s="15"/>
      <c r="AH51" s="15"/>
    </row>
    <row r="52" spans="2:34" x14ac:dyDescent="0.25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5"/>
      <c r="AA52" s="15"/>
      <c r="AB52" s="15"/>
      <c r="AC52" s="15"/>
      <c r="AD52" s="15"/>
      <c r="AE52" s="15"/>
      <c r="AF52" s="15"/>
      <c r="AG52" s="15"/>
      <c r="AH52" s="15"/>
    </row>
    <row r="53" spans="2:34" x14ac:dyDescent="0.25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5"/>
      <c r="AA53" s="15"/>
      <c r="AB53" s="15"/>
      <c r="AC53" s="15"/>
      <c r="AD53" s="15"/>
      <c r="AE53" s="15"/>
      <c r="AF53" s="15"/>
      <c r="AG53" s="15"/>
      <c r="AH53" s="15"/>
    </row>
    <row r="54" spans="2:34" s="25" customFormat="1" ht="20.25" x14ac:dyDescent="0.25">
      <c r="B54" s="23"/>
      <c r="C54" s="16" t="s">
        <v>180</v>
      </c>
      <c r="D54" s="23"/>
      <c r="E54" s="23"/>
      <c r="F54" s="23"/>
      <c r="G54" s="23"/>
      <c r="H54" s="23"/>
      <c r="I54" s="23"/>
      <c r="J54" s="16" t="s">
        <v>181</v>
      </c>
      <c r="K54" s="23"/>
      <c r="L54" s="23"/>
      <c r="M54" s="23"/>
      <c r="N54" s="23"/>
      <c r="O54" s="23"/>
      <c r="P54" s="23"/>
      <c r="Q54" s="16" t="s">
        <v>182</v>
      </c>
      <c r="R54" s="23"/>
      <c r="S54" s="23"/>
      <c r="T54" s="23"/>
      <c r="U54" s="23"/>
      <c r="V54" s="23"/>
      <c r="W54" s="23"/>
      <c r="X54" s="23"/>
      <c r="Y54" s="16" t="s">
        <v>183</v>
      </c>
      <c r="Z54" s="24"/>
      <c r="AA54" s="24"/>
      <c r="AB54" s="24"/>
      <c r="AC54" s="24"/>
      <c r="AD54" s="24"/>
      <c r="AE54" s="24"/>
      <c r="AF54" s="24"/>
      <c r="AG54" s="24"/>
      <c r="AH54" s="24"/>
    </row>
    <row r="55" spans="2:34" x14ac:dyDescent="0.25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5"/>
      <c r="AA55" s="15"/>
      <c r="AB55" s="15"/>
      <c r="AC55" s="15"/>
      <c r="AD55" s="15"/>
      <c r="AE55" s="15"/>
      <c r="AF55" s="15"/>
      <c r="AG55" s="15"/>
      <c r="AH55" s="15"/>
    </row>
    <row r="56" spans="2:34" x14ac:dyDescent="0.25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5"/>
      <c r="AA56" s="15"/>
      <c r="AB56" s="15"/>
      <c r="AC56" s="15"/>
      <c r="AD56" s="15"/>
      <c r="AE56" s="15"/>
      <c r="AF56" s="15"/>
      <c r="AG56" s="15"/>
      <c r="AH56" s="15"/>
    </row>
    <row r="57" spans="2:34" x14ac:dyDescent="0.25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5"/>
      <c r="AA57" s="15"/>
      <c r="AB57" s="15"/>
      <c r="AC57" s="15"/>
      <c r="AD57" s="15"/>
      <c r="AE57" s="15"/>
      <c r="AF57" s="15"/>
      <c r="AG57" s="15"/>
      <c r="AH57" s="15"/>
    </row>
    <row r="58" spans="2:34" x14ac:dyDescent="0.25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5"/>
      <c r="AA58" s="15"/>
      <c r="AB58" s="15"/>
      <c r="AC58" s="15"/>
      <c r="AD58" s="15"/>
      <c r="AE58" s="15"/>
      <c r="AF58" s="15"/>
      <c r="AG58" s="15"/>
      <c r="AH58" s="15"/>
    </row>
    <row r="59" spans="2:34" x14ac:dyDescent="0.25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5"/>
      <c r="AA59" s="15"/>
      <c r="AB59" s="15"/>
      <c r="AC59" s="15"/>
      <c r="AD59" s="15"/>
      <c r="AE59" s="15"/>
      <c r="AF59" s="15"/>
      <c r="AG59" s="15"/>
      <c r="AH59" s="15"/>
    </row>
    <row r="60" spans="2:34" x14ac:dyDescent="0.25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5"/>
      <c r="AA60" s="15"/>
      <c r="AB60" s="15"/>
      <c r="AC60" s="15"/>
      <c r="AD60" s="15"/>
      <c r="AE60" s="15"/>
      <c r="AF60" s="15"/>
      <c r="AG60" s="15"/>
      <c r="AH60" s="15"/>
    </row>
    <row r="61" spans="2:34" x14ac:dyDescent="0.25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5"/>
      <c r="AA61" s="15"/>
      <c r="AB61" s="15"/>
      <c r="AC61" s="15"/>
      <c r="AD61" s="15"/>
      <c r="AE61" s="15"/>
      <c r="AF61" s="15"/>
      <c r="AG61" s="15"/>
      <c r="AH61" s="15"/>
    </row>
    <row r="62" spans="2:34" x14ac:dyDescent="0.25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5"/>
      <c r="AA62" s="15"/>
      <c r="AB62" s="15"/>
      <c r="AC62" s="15"/>
      <c r="AD62" s="15"/>
      <c r="AE62" s="15"/>
      <c r="AF62" s="15"/>
      <c r="AG62" s="15"/>
      <c r="AH62" s="15"/>
    </row>
    <row r="63" spans="2:34" x14ac:dyDescent="0.25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5"/>
      <c r="AA63" s="15"/>
      <c r="AB63" s="15"/>
      <c r="AC63" s="15"/>
      <c r="AD63" s="15"/>
      <c r="AE63" s="15"/>
      <c r="AF63" s="15"/>
      <c r="AG63" s="15"/>
      <c r="AH63" s="15"/>
    </row>
    <row r="64" spans="2:34" x14ac:dyDescent="0.25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5"/>
      <c r="AA64" s="15"/>
      <c r="AB64" s="15"/>
      <c r="AC64" s="15"/>
      <c r="AD64" s="15"/>
      <c r="AE64" s="15"/>
      <c r="AF64" s="15"/>
      <c r="AG64" s="15"/>
      <c r="AH64" s="15"/>
    </row>
    <row r="65" spans="2:34" x14ac:dyDescent="0.25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5"/>
      <c r="AA65" s="15"/>
      <c r="AB65" s="15"/>
      <c r="AC65" s="15"/>
      <c r="AD65" s="15"/>
      <c r="AE65" s="15"/>
      <c r="AF65" s="15"/>
      <c r="AG65" s="15"/>
      <c r="AH65" s="15"/>
    </row>
    <row r="66" spans="2:34" x14ac:dyDescent="0.25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5"/>
      <c r="AA66" s="15"/>
      <c r="AB66" s="15"/>
      <c r="AC66" s="15"/>
      <c r="AD66" s="15"/>
      <c r="AE66" s="15"/>
      <c r="AF66" s="15"/>
      <c r="AG66" s="15"/>
      <c r="AH66" s="15"/>
    </row>
    <row r="67" spans="2:34" x14ac:dyDescent="0.25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5"/>
      <c r="AA67" s="15"/>
      <c r="AB67" s="15"/>
      <c r="AC67" s="15"/>
      <c r="AD67" s="15"/>
      <c r="AE67" s="15"/>
      <c r="AF67" s="15"/>
      <c r="AG67" s="15"/>
      <c r="AH67" s="15"/>
    </row>
    <row r="68" spans="2:34" x14ac:dyDescent="0.25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5"/>
      <c r="AA68" s="15"/>
      <c r="AB68" s="15"/>
      <c r="AC68" s="15"/>
      <c r="AD68" s="15"/>
      <c r="AE68" s="15"/>
      <c r="AF68" s="15"/>
      <c r="AG68" s="15"/>
      <c r="AH68" s="15"/>
    </row>
    <row r="69" spans="2:34" x14ac:dyDescent="0.25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5"/>
      <c r="AA69" s="15"/>
      <c r="AB69" s="15"/>
      <c r="AC69" s="15"/>
      <c r="AD69" s="15"/>
      <c r="AE69" s="15"/>
      <c r="AF69" s="15"/>
      <c r="AG69" s="15"/>
      <c r="AH69" s="15"/>
    </row>
    <row r="70" spans="2:34" x14ac:dyDescent="0.25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5"/>
      <c r="AA70" s="15"/>
      <c r="AB70" s="15"/>
      <c r="AC70" s="15"/>
      <c r="AD70" s="15"/>
      <c r="AE70" s="15"/>
      <c r="AF70" s="15"/>
      <c r="AG70" s="15"/>
      <c r="AH70" s="15"/>
    </row>
    <row r="71" spans="2:34" x14ac:dyDescent="0.25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5"/>
      <c r="AA71" s="15"/>
      <c r="AB71" s="15"/>
      <c r="AC71" s="15"/>
      <c r="AD71" s="15"/>
      <c r="AE71" s="15"/>
      <c r="AF71" s="15"/>
      <c r="AG71" s="15"/>
      <c r="AH71" s="15"/>
    </row>
    <row r="72" spans="2:34" x14ac:dyDescent="0.25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5"/>
      <c r="AA72" s="15"/>
      <c r="AB72" s="15"/>
      <c r="AC72" s="15"/>
      <c r="AD72" s="15"/>
      <c r="AE72" s="15"/>
      <c r="AF72" s="15"/>
      <c r="AG72" s="15"/>
      <c r="AH72" s="15"/>
    </row>
    <row r="73" spans="2:34" x14ac:dyDescent="0.25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5"/>
      <c r="AA73" s="15"/>
      <c r="AB73" s="15"/>
      <c r="AC73" s="15"/>
      <c r="AD73" s="15"/>
      <c r="AE73" s="15"/>
      <c r="AF73" s="15"/>
      <c r="AG73" s="15"/>
      <c r="AH73" s="15"/>
    </row>
    <row r="74" spans="2:34" x14ac:dyDescent="0.25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5"/>
      <c r="AA74" s="15"/>
      <c r="AB74" s="15"/>
      <c r="AC74" s="15"/>
      <c r="AD74" s="15"/>
      <c r="AE74" s="15"/>
      <c r="AF74" s="15"/>
      <c r="AG74" s="15"/>
      <c r="AH74" s="15"/>
    </row>
    <row r="75" spans="2:34" x14ac:dyDescent="0.25"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5"/>
      <c r="AA75" s="15"/>
      <c r="AB75" s="15"/>
      <c r="AC75" s="15"/>
      <c r="AD75" s="15"/>
      <c r="AE75" s="15"/>
      <c r="AF75" s="15"/>
      <c r="AG75" s="15"/>
      <c r="AH75" s="15"/>
    </row>
    <row r="76" spans="2:34" x14ac:dyDescent="0.25"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5"/>
      <c r="AA76" s="15"/>
      <c r="AB76" s="15"/>
      <c r="AC76" s="15"/>
      <c r="AD76" s="15"/>
      <c r="AE76" s="15"/>
      <c r="AF76" s="15"/>
      <c r="AG76" s="15"/>
      <c r="AH76" s="15"/>
    </row>
    <row r="77" spans="2:34" x14ac:dyDescent="0.25"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5"/>
      <c r="AA77" s="15"/>
      <c r="AB77" s="15"/>
      <c r="AC77" s="15"/>
      <c r="AD77" s="15"/>
      <c r="AE77" s="15"/>
      <c r="AF77" s="15"/>
      <c r="AG77" s="15"/>
      <c r="AH77" s="15"/>
    </row>
    <row r="78" spans="2:34" x14ac:dyDescent="0.25"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5"/>
      <c r="AA78" s="15"/>
      <c r="AB78" s="15"/>
      <c r="AC78" s="15"/>
      <c r="AD78" s="15"/>
      <c r="AE78" s="15"/>
      <c r="AF78" s="15"/>
      <c r="AG78" s="15"/>
      <c r="AH78" s="15"/>
    </row>
    <row r="79" spans="2:34" x14ac:dyDescent="0.25"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5"/>
      <c r="AA79" s="15"/>
      <c r="AB79" s="15"/>
      <c r="AC79" s="15"/>
      <c r="AD79" s="15"/>
      <c r="AE79" s="15"/>
      <c r="AF79" s="15"/>
      <c r="AG79" s="15"/>
      <c r="AH79" s="15"/>
    </row>
    <row r="80" spans="2:34" x14ac:dyDescent="0.25"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5"/>
      <c r="AA80" s="15"/>
      <c r="AB80" s="15"/>
      <c r="AC80" s="15"/>
      <c r="AD80" s="15"/>
      <c r="AE80" s="15"/>
      <c r="AF80" s="15"/>
      <c r="AG80" s="15"/>
      <c r="AH80" s="15"/>
    </row>
    <row r="81" spans="2:34" x14ac:dyDescent="0.25"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5"/>
      <c r="AA81" s="15"/>
      <c r="AB81" s="15"/>
      <c r="AC81" s="15"/>
      <c r="AD81" s="15"/>
      <c r="AE81" s="15"/>
      <c r="AF81" s="15"/>
      <c r="AG81" s="15"/>
      <c r="AH81" s="15"/>
    </row>
    <row r="82" spans="2:34" x14ac:dyDescent="0.25"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5"/>
      <c r="AA82" s="15"/>
      <c r="AB82" s="15"/>
      <c r="AC82" s="15"/>
      <c r="AD82" s="15"/>
      <c r="AE82" s="15"/>
      <c r="AF82" s="15"/>
      <c r="AG82" s="15"/>
      <c r="AH82" s="15"/>
    </row>
    <row r="83" spans="2:34" x14ac:dyDescent="0.25"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5"/>
      <c r="AA83" s="15"/>
      <c r="AB83" s="15"/>
      <c r="AC83" s="15"/>
      <c r="AD83" s="15"/>
      <c r="AE83" s="15"/>
      <c r="AF83" s="15"/>
      <c r="AG83" s="15"/>
      <c r="AH83" s="15"/>
    </row>
    <row r="84" spans="2:34" x14ac:dyDescent="0.25"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5"/>
      <c r="AA84" s="15"/>
      <c r="AB84" s="15"/>
      <c r="AC84" s="15"/>
      <c r="AD84" s="15"/>
      <c r="AE84" s="15"/>
      <c r="AF84" s="15"/>
      <c r="AG84" s="15"/>
      <c r="AH84" s="15"/>
    </row>
    <row r="85" spans="2:34" x14ac:dyDescent="0.25"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5"/>
      <c r="AA85" s="15"/>
      <c r="AB85" s="15"/>
      <c r="AC85" s="15"/>
      <c r="AD85" s="15"/>
      <c r="AE85" s="15"/>
      <c r="AF85" s="15"/>
      <c r="AG85" s="15"/>
      <c r="AH85" s="15"/>
    </row>
    <row r="86" spans="2:34" x14ac:dyDescent="0.2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5"/>
      <c r="AA86" s="15"/>
      <c r="AB86" s="15"/>
      <c r="AC86" s="15"/>
      <c r="AD86" s="15"/>
      <c r="AE86" s="15"/>
      <c r="AF86" s="15"/>
      <c r="AG86" s="15"/>
      <c r="AH86" s="15"/>
    </row>
    <row r="87" spans="2:34" x14ac:dyDescent="0.25"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5"/>
      <c r="AA87" s="15"/>
      <c r="AB87" s="15"/>
      <c r="AC87" s="15"/>
      <c r="AD87" s="15"/>
      <c r="AE87" s="15"/>
      <c r="AF87" s="15"/>
      <c r="AG87" s="15"/>
      <c r="AH87" s="15"/>
    </row>
    <row r="88" spans="2:34" x14ac:dyDescent="0.25"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5"/>
      <c r="AA88" s="15"/>
      <c r="AB88" s="15"/>
      <c r="AC88" s="15"/>
      <c r="AD88" s="15"/>
      <c r="AE88" s="15"/>
      <c r="AF88" s="15"/>
      <c r="AG88" s="15"/>
      <c r="AH88" s="15"/>
    </row>
    <row r="89" spans="2:34" x14ac:dyDescent="0.25"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5"/>
      <c r="AA89" s="15"/>
      <c r="AB89" s="15"/>
      <c r="AC89" s="15"/>
      <c r="AD89" s="15"/>
      <c r="AE89" s="15"/>
      <c r="AF89" s="15"/>
      <c r="AG89" s="15"/>
      <c r="AH89" s="15"/>
    </row>
    <row r="90" spans="2:34" x14ac:dyDescent="0.25"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5"/>
      <c r="AA90" s="15"/>
      <c r="AB90" s="15"/>
      <c r="AC90" s="15"/>
      <c r="AD90" s="15"/>
      <c r="AE90" s="15"/>
      <c r="AF90" s="15"/>
      <c r="AG90" s="15"/>
      <c r="AH90" s="15"/>
    </row>
    <row r="91" spans="2:34" x14ac:dyDescent="0.25"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5"/>
      <c r="AA91" s="15"/>
      <c r="AB91" s="15"/>
      <c r="AC91" s="15"/>
      <c r="AD91" s="15"/>
      <c r="AE91" s="15"/>
      <c r="AF91" s="15"/>
      <c r="AG91" s="15"/>
      <c r="AH91" s="15"/>
    </row>
    <row r="92" spans="2:34" x14ac:dyDescent="0.25"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5"/>
      <c r="AA92" s="15"/>
      <c r="AB92" s="15"/>
      <c r="AC92" s="15"/>
      <c r="AD92" s="15"/>
      <c r="AE92" s="15"/>
      <c r="AF92" s="15"/>
      <c r="AG92" s="15"/>
      <c r="AH92" s="15"/>
    </row>
    <row r="93" spans="2:34" x14ac:dyDescent="0.25"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5"/>
      <c r="AA93" s="15"/>
      <c r="AB93" s="15"/>
      <c r="AC93" s="15"/>
      <c r="AD93" s="15"/>
      <c r="AE93" s="15"/>
      <c r="AF93" s="15"/>
      <c r="AG93" s="15"/>
      <c r="AH93" s="15"/>
    </row>
    <row r="94" spans="2:34" x14ac:dyDescent="0.25"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5"/>
      <c r="AA94" s="15"/>
      <c r="AB94" s="15"/>
      <c r="AC94" s="15"/>
      <c r="AD94" s="15"/>
      <c r="AE94" s="15"/>
      <c r="AF94" s="15"/>
      <c r="AG94" s="15"/>
      <c r="AH94" s="15"/>
    </row>
    <row r="95" spans="2:34" x14ac:dyDescent="0.25"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5"/>
      <c r="AA95" s="15"/>
      <c r="AB95" s="15"/>
      <c r="AC95" s="15"/>
      <c r="AD95" s="15"/>
      <c r="AE95" s="15"/>
      <c r="AF95" s="15"/>
      <c r="AG95" s="15"/>
      <c r="AH95" s="15"/>
    </row>
    <row r="96" spans="2:34" x14ac:dyDescent="0.25"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5"/>
      <c r="AA96" s="15"/>
      <c r="AB96" s="15"/>
      <c r="AC96" s="15"/>
      <c r="AD96" s="15"/>
      <c r="AE96" s="15"/>
      <c r="AF96" s="15"/>
      <c r="AG96" s="15"/>
      <c r="AH96" s="15"/>
    </row>
    <row r="97" spans="2:34" x14ac:dyDescent="0.25"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5"/>
      <c r="AA97" s="15"/>
      <c r="AB97" s="15"/>
      <c r="AC97" s="15"/>
      <c r="AD97" s="15"/>
      <c r="AE97" s="15"/>
      <c r="AF97" s="15"/>
      <c r="AG97" s="15"/>
      <c r="AH97" s="15"/>
    </row>
    <row r="98" spans="2:34" x14ac:dyDescent="0.25"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5"/>
      <c r="AA98" s="15"/>
      <c r="AB98" s="15"/>
      <c r="AC98" s="15"/>
      <c r="AD98" s="15"/>
      <c r="AE98" s="15"/>
      <c r="AF98" s="15"/>
      <c r="AG98" s="15"/>
      <c r="AH98" s="15"/>
    </row>
    <row r="99" spans="2:34" x14ac:dyDescent="0.25"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5"/>
      <c r="AA99" s="15"/>
      <c r="AB99" s="15"/>
      <c r="AC99" s="15"/>
      <c r="AD99" s="15"/>
      <c r="AE99" s="15"/>
      <c r="AF99" s="15"/>
      <c r="AG99" s="15"/>
      <c r="AH99" s="15"/>
    </row>
    <row r="100" spans="2:34" x14ac:dyDescent="0.25"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5"/>
      <c r="AA100" s="15"/>
      <c r="AB100" s="15"/>
      <c r="AC100" s="15"/>
      <c r="AD100" s="15"/>
      <c r="AE100" s="15"/>
      <c r="AF100" s="15"/>
      <c r="AG100" s="15"/>
      <c r="AH100" s="15"/>
    </row>
    <row r="101" spans="2:34" x14ac:dyDescent="0.25"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5"/>
      <c r="AA101" s="15"/>
      <c r="AB101" s="15"/>
      <c r="AC101" s="15"/>
      <c r="AD101" s="15"/>
      <c r="AE101" s="15"/>
      <c r="AF101" s="15"/>
      <c r="AG101" s="15"/>
      <c r="AH101" s="15"/>
    </row>
    <row r="102" spans="2:34" x14ac:dyDescent="0.25"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5"/>
      <c r="AA102" s="15"/>
      <c r="AB102" s="15"/>
      <c r="AC102" s="15"/>
      <c r="AD102" s="15"/>
      <c r="AE102" s="15"/>
      <c r="AF102" s="15"/>
      <c r="AG102" s="15"/>
      <c r="AH102" s="15"/>
    </row>
    <row r="103" spans="2:34" x14ac:dyDescent="0.25"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5"/>
      <c r="AA103" s="15"/>
      <c r="AB103" s="15"/>
      <c r="AC103" s="15"/>
      <c r="AD103" s="15"/>
      <c r="AE103" s="15"/>
      <c r="AF103" s="15"/>
      <c r="AG103" s="15"/>
      <c r="AH103" s="15"/>
    </row>
    <row r="104" spans="2:34" s="25" customFormat="1" ht="30" x14ac:dyDescent="0.25">
      <c r="B104" s="23"/>
      <c r="C104" s="23"/>
      <c r="D104" s="27" t="s">
        <v>184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7" t="s">
        <v>185</v>
      </c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4"/>
      <c r="AA104" s="24"/>
      <c r="AB104" s="24"/>
      <c r="AC104" s="24"/>
      <c r="AD104" s="24"/>
      <c r="AE104" s="24"/>
      <c r="AF104" s="24"/>
      <c r="AG104" s="24"/>
      <c r="AH104" s="24"/>
    </row>
    <row r="105" spans="2:34" x14ac:dyDescent="0.25"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5"/>
      <c r="AA105" s="15"/>
      <c r="AB105" s="15"/>
      <c r="AC105" s="15"/>
      <c r="AD105" s="15"/>
      <c r="AE105" s="15"/>
      <c r="AF105" s="15"/>
      <c r="AG105" s="15"/>
      <c r="AH105" s="15"/>
    </row>
    <row r="106" spans="2:34" x14ac:dyDescent="0.25"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5"/>
      <c r="AA106" s="15"/>
      <c r="AB106" s="15"/>
      <c r="AC106" s="15"/>
      <c r="AD106" s="15"/>
      <c r="AE106" s="15"/>
      <c r="AF106" s="15"/>
      <c r="AG106" s="15"/>
      <c r="AH106" s="15"/>
    </row>
    <row r="107" spans="2:34" x14ac:dyDescent="0.25"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5"/>
      <c r="AA107" s="15"/>
      <c r="AB107" s="15"/>
      <c r="AC107" s="15"/>
      <c r="AD107" s="15"/>
      <c r="AE107" s="15"/>
      <c r="AF107" s="15"/>
      <c r="AG107" s="15"/>
      <c r="AH107" s="15"/>
    </row>
    <row r="108" spans="2:34" x14ac:dyDescent="0.25"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5"/>
      <c r="AA108" s="15"/>
      <c r="AB108" s="15"/>
      <c r="AC108" s="15"/>
      <c r="AD108" s="15"/>
      <c r="AE108" s="15"/>
      <c r="AF108" s="15"/>
      <c r="AG108" s="15"/>
      <c r="AH108" s="15"/>
    </row>
    <row r="109" spans="2:34" x14ac:dyDescent="0.25"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5"/>
      <c r="AA109" s="15"/>
      <c r="AB109" s="15"/>
      <c r="AC109" s="15"/>
      <c r="AD109" s="15"/>
      <c r="AE109" s="15"/>
      <c r="AF109" s="15"/>
      <c r="AG109" s="15"/>
      <c r="AH109" s="15"/>
    </row>
    <row r="110" spans="2:34" x14ac:dyDescent="0.25"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5"/>
      <c r="AA110" s="15"/>
      <c r="AB110" s="15"/>
      <c r="AC110" s="15"/>
      <c r="AD110" s="15"/>
      <c r="AE110" s="15"/>
      <c r="AF110" s="15"/>
      <c r="AG110" s="15"/>
      <c r="AH110" s="15"/>
    </row>
    <row r="111" spans="2:34" x14ac:dyDescent="0.25"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5"/>
      <c r="AA111" s="15"/>
      <c r="AB111" s="15"/>
      <c r="AC111" s="15"/>
      <c r="AD111" s="15"/>
      <c r="AE111" s="15"/>
      <c r="AF111" s="15"/>
      <c r="AG111" s="15"/>
      <c r="AH111" s="15"/>
    </row>
    <row r="112" spans="2:34" x14ac:dyDescent="0.25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5"/>
      <c r="AA112" s="15"/>
      <c r="AB112" s="15"/>
      <c r="AC112" s="15"/>
      <c r="AD112" s="15"/>
      <c r="AE112" s="15"/>
      <c r="AF112" s="15"/>
      <c r="AG112" s="15"/>
      <c r="AH112" s="15"/>
    </row>
    <row r="113" spans="2:34" x14ac:dyDescent="0.25"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5"/>
      <c r="AA113" s="15"/>
      <c r="AB113" s="15"/>
      <c r="AC113" s="15"/>
      <c r="AD113" s="15"/>
      <c r="AE113" s="15"/>
      <c r="AF113" s="15"/>
      <c r="AG113" s="15"/>
      <c r="AH113" s="15"/>
    </row>
    <row r="114" spans="2:34" x14ac:dyDescent="0.25"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5"/>
      <c r="AA114" s="15"/>
      <c r="AB114" s="15"/>
      <c r="AC114" s="15"/>
      <c r="AD114" s="15"/>
      <c r="AE114" s="15"/>
      <c r="AF114" s="15"/>
      <c r="AG114" s="15"/>
      <c r="AH114" s="15"/>
    </row>
    <row r="115" spans="2:34" x14ac:dyDescent="0.25"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5"/>
      <c r="AA115" s="15"/>
      <c r="AB115" s="15"/>
      <c r="AC115" s="15"/>
      <c r="AD115" s="15"/>
      <c r="AE115" s="15"/>
      <c r="AF115" s="15"/>
      <c r="AG115" s="15"/>
      <c r="AH115" s="15"/>
    </row>
    <row r="116" spans="2:34" x14ac:dyDescent="0.25"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5"/>
      <c r="AA116" s="15"/>
      <c r="AB116" s="15"/>
      <c r="AC116" s="15"/>
      <c r="AD116" s="15"/>
      <c r="AE116" s="15"/>
      <c r="AF116" s="15"/>
      <c r="AG116" s="15"/>
      <c r="AH116" s="15"/>
    </row>
    <row r="117" spans="2:34" x14ac:dyDescent="0.25"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5"/>
      <c r="AA117" s="15"/>
      <c r="AB117" s="15"/>
      <c r="AC117" s="15"/>
      <c r="AD117" s="15"/>
      <c r="AE117" s="15"/>
      <c r="AF117" s="15"/>
      <c r="AG117" s="15"/>
      <c r="AH117" s="15"/>
    </row>
    <row r="118" spans="2:34" x14ac:dyDescent="0.25"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5"/>
      <c r="AA118" s="15"/>
      <c r="AB118" s="15"/>
      <c r="AC118" s="15"/>
      <c r="AD118" s="15"/>
      <c r="AE118" s="15"/>
      <c r="AF118" s="15"/>
      <c r="AG118" s="15"/>
      <c r="AH118" s="15"/>
    </row>
    <row r="119" spans="2:34" x14ac:dyDescent="0.25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5"/>
      <c r="AA119" s="15"/>
      <c r="AB119" s="15"/>
      <c r="AC119" s="15"/>
      <c r="AD119" s="15"/>
      <c r="AE119" s="15"/>
      <c r="AF119" s="15"/>
      <c r="AG119" s="15"/>
      <c r="AH119" s="15"/>
    </row>
    <row r="120" spans="2:34" x14ac:dyDescent="0.25"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5"/>
      <c r="AA120" s="15"/>
      <c r="AB120" s="15"/>
      <c r="AC120" s="15"/>
      <c r="AD120" s="15"/>
      <c r="AE120" s="15"/>
      <c r="AF120" s="15"/>
      <c r="AG120" s="15"/>
      <c r="AH120" s="15"/>
    </row>
    <row r="121" spans="2:34" x14ac:dyDescent="0.25"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5"/>
      <c r="AA121" s="15"/>
      <c r="AB121" s="15"/>
      <c r="AC121" s="15"/>
      <c r="AD121" s="15"/>
      <c r="AE121" s="15"/>
      <c r="AF121" s="15"/>
      <c r="AG121" s="15"/>
      <c r="AH121" s="15"/>
    </row>
    <row r="122" spans="2:34" x14ac:dyDescent="0.25"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5"/>
      <c r="AA122" s="15"/>
      <c r="AB122" s="15"/>
      <c r="AC122" s="15"/>
      <c r="AD122" s="15"/>
      <c r="AE122" s="15"/>
      <c r="AF122" s="15"/>
      <c r="AG122" s="15"/>
      <c r="AH122" s="15"/>
    </row>
    <row r="123" spans="2:34" x14ac:dyDescent="0.25"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5"/>
      <c r="AA123" s="15"/>
      <c r="AB123" s="15"/>
      <c r="AC123" s="15"/>
      <c r="AD123" s="15"/>
      <c r="AE123" s="15"/>
      <c r="AF123" s="15"/>
      <c r="AG123" s="15"/>
      <c r="AH123" s="15"/>
    </row>
    <row r="124" spans="2:34" x14ac:dyDescent="0.25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5"/>
      <c r="AA124" s="15"/>
      <c r="AB124" s="15"/>
      <c r="AC124" s="15"/>
      <c r="AD124" s="15"/>
      <c r="AE124" s="15"/>
      <c r="AF124" s="15"/>
      <c r="AG124" s="15"/>
      <c r="AH124" s="15"/>
    </row>
    <row r="125" spans="2:34" x14ac:dyDescent="0.25"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5"/>
      <c r="AA125" s="15"/>
      <c r="AB125" s="15"/>
      <c r="AC125" s="15"/>
      <c r="AD125" s="15"/>
      <c r="AE125" s="15"/>
      <c r="AF125" s="15"/>
      <c r="AG125" s="15"/>
      <c r="AH125" s="15"/>
    </row>
    <row r="126" spans="2:34" x14ac:dyDescent="0.25"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5"/>
      <c r="AA126" s="15"/>
      <c r="AB126" s="15"/>
      <c r="AC126" s="15"/>
      <c r="AD126" s="15"/>
      <c r="AE126" s="15"/>
      <c r="AF126" s="15"/>
      <c r="AG126" s="15"/>
      <c r="AH126" s="15"/>
    </row>
    <row r="127" spans="2:34" x14ac:dyDescent="0.25"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5"/>
      <c r="AA127" s="15"/>
      <c r="AB127" s="15"/>
      <c r="AC127" s="15"/>
      <c r="AD127" s="15"/>
      <c r="AE127" s="15"/>
      <c r="AF127" s="15"/>
      <c r="AG127" s="15"/>
      <c r="AH127" s="15"/>
    </row>
    <row r="128" spans="2:34" x14ac:dyDescent="0.25"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5"/>
      <c r="AA128" s="15"/>
      <c r="AB128" s="15"/>
      <c r="AC128" s="15"/>
      <c r="AD128" s="15"/>
      <c r="AE128" s="15"/>
      <c r="AF128" s="15"/>
      <c r="AG128" s="15"/>
      <c r="AH128" s="15"/>
    </row>
    <row r="129" spans="2:34" x14ac:dyDescent="0.25"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5"/>
      <c r="AA129" s="15"/>
      <c r="AB129" s="15"/>
      <c r="AC129" s="15"/>
      <c r="AD129" s="15"/>
      <c r="AE129" s="15"/>
      <c r="AF129" s="15"/>
      <c r="AG129" s="15"/>
      <c r="AH129" s="15"/>
    </row>
    <row r="130" spans="2:34" x14ac:dyDescent="0.25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5"/>
      <c r="AA130" s="15"/>
      <c r="AB130" s="15"/>
      <c r="AC130" s="15"/>
      <c r="AD130" s="15"/>
      <c r="AE130" s="15"/>
      <c r="AF130" s="15"/>
      <c r="AG130" s="15"/>
      <c r="AH130" s="15"/>
    </row>
    <row r="131" spans="2:34" x14ac:dyDescent="0.25"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5"/>
      <c r="AA131" s="15"/>
      <c r="AB131" s="15"/>
      <c r="AC131" s="15"/>
      <c r="AD131" s="15"/>
      <c r="AE131" s="15"/>
      <c r="AF131" s="15"/>
      <c r="AG131" s="15"/>
      <c r="AH131" s="15"/>
    </row>
    <row r="132" spans="2:34" x14ac:dyDescent="0.25"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5"/>
      <c r="AA132" s="15"/>
      <c r="AB132" s="15"/>
      <c r="AC132" s="15"/>
      <c r="AD132" s="15"/>
      <c r="AE132" s="15"/>
      <c r="AF132" s="15"/>
      <c r="AG132" s="15"/>
      <c r="AH132" s="15"/>
    </row>
    <row r="133" spans="2:34" x14ac:dyDescent="0.25"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5"/>
      <c r="AA133" s="15"/>
      <c r="AB133" s="15"/>
      <c r="AC133" s="15"/>
      <c r="AD133" s="15"/>
      <c r="AE133" s="15"/>
      <c r="AF133" s="15"/>
      <c r="AG133" s="15"/>
      <c r="AH133" s="15"/>
    </row>
    <row r="134" spans="2:34" x14ac:dyDescent="0.25"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5"/>
      <c r="AA134" s="15"/>
      <c r="AB134" s="15"/>
      <c r="AC134" s="15"/>
      <c r="AD134" s="15"/>
      <c r="AE134" s="15"/>
      <c r="AF134" s="15"/>
      <c r="AG134" s="15"/>
      <c r="AH134" s="15"/>
    </row>
    <row r="135" spans="2:34" x14ac:dyDescent="0.25"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5"/>
      <c r="AA135" s="15"/>
      <c r="AB135" s="15"/>
      <c r="AC135" s="15"/>
      <c r="AD135" s="15"/>
      <c r="AE135" s="15"/>
      <c r="AF135" s="15"/>
      <c r="AG135" s="15"/>
      <c r="AH135" s="15"/>
    </row>
    <row r="136" spans="2:34" x14ac:dyDescent="0.25"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5"/>
      <c r="AA136" s="15"/>
      <c r="AB136" s="15"/>
      <c r="AC136" s="15"/>
      <c r="AD136" s="15"/>
      <c r="AE136" s="15"/>
      <c r="AF136" s="15"/>
      <c r="AG136" s="15"/>
      <c r="AH136" s="15"/>
    </row>
    <row r="137" spans="2:34" x14ac:dyDescent="0.25"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5"/>
      <c r="AA137" s="15"/>
      <c r="AB137" s="15"/>
      <c r="AC137" s="15"/>
      <c r="AD137" s="15"/>
      <c r="AE137" s="15"/>
      <c r="AF137" s="15"/>
      <c r="AG137" s="15"/>
      <c r="AH137" s="15"/>
    </row>
    <row r="138" spans="2:34" x14ac:dyDescent="0.25"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5"/>
      <c r="AA138" s="15"/>
      <c r="AB138" s="15"/>
      <c r="AC138" s="15"/>
      <c r="AD138" s="15"/>
      <c r="AE138" s="15"/>
      <c r="AF138" s="15"/>
      <c r="AG138" s="15"/>
      <c r="AH138" s="15"/>
    </row>
    <row r="139" spans="2:34" x14ac:dyDescent="0.25"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5"/>
      <c r="AA139" s="15"/>
      <c r="AB139" s="15"/>
      <c r="AC139" s="15"/>
      <c r="AD139" s="15"/>
      <c r="AE139" s="15"/>
      <c r="AF139" s="15"/>
      <c r="AG139" s="15"/>
      <c r="AH139" s="15"/>
    </row>
    <row r="140" spans="2:34" x14ac:dyDescent="0.25"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5"/>
      <c r="AA140" s="15"/>
      <c r="AB140" s="15"/>
      <c r="AC140" s="15"/>
      <c r="AD140" s="15"/>
      <c r="AE140" s="15"/>
      <c r="AF140" s="15"/>
      <c r="AG140" s="15"/>
      <c r="AH140" s="15"/>
    </row>
    <row r="141" spans="2:34" x14ac:dyDescent="0.25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5"/>
      <c r="AA141" s="15"/>
      <c r="AB141" s="15"/>
      <c r="AC141" s="15"/>
      <c r="AD141" s="15"/>
      <c r="AE141" s="15"/>
      <c r="AF141" s="15"/>
      <c r="AG141" s="15"/>
      <c r="AH141" s="15"/>
    </row>
    <row r="142" spans="2:34" x14ac:dyDescent="0.25"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5"/>
      <c r="AA142" s="15"/>
      <c r="AB142" s="15"/>
      <c r="AC142" s="15"/>
      <c r="AD142" s="15"/>
      <c r="AE142" s="15"/>
      <c r="AF142" s="15"/>
      <c r="AG142" s="15"/>
      <c r="AH142" s="15"/>
    </row>
    <row r="143" spans="2:34" x14ac:dyDescent="0.25"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5"/>
      <c r="AA143" s="15"/>
      <c r="AB143" s="15"/>
      <c r="AC143" s="15"/>
      <c r="AD143" s="15"/>
      <c r="AE143" s="15"/>
      <c r="AF143" s="15"/>
      <c r="AG143" s="15"/>
      <c r="AH143" s="15"/>
    </row>
    <row r="144" spans="2:34" x14ac:dyDescent="0.25"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5"/>
      <c r="AA144" s="15"/>
      <c r="AB144" s="15"/>
      <c r="AC144" s="15"/>
      <c r="AD144" s="15"/>
      <c r="AE144" s="15"/>
      <c r="AF144" s="15"/>
      <c r="AG144" s="15"/>
      <c r="AH144" s="15"/>
    </row>
    <row r="145" spans="2:34" x14ac:dyDescent="0.25"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5"/>
      <c r="AA145" s="15"/>
      <c r="AB145" s="15"/>
      <c r="AC145" s="15"/>
      <c r="AD145" s="15"/>
      <c r="AE145" s="15"/>
      <c r="AF145" s="15"/>
      <c r="AG145" s="15"/>
      <c r="AH145" s="15"/>
    </row>
    <row r="146" spans="2:34" x14ac:dyDescent="0.25"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5"/>
      <c r="AA146" s="15"/>
      <c r="AB146" s="15"/>
      <c r="AC146" s="15"/>
      <c r="AD146" s="15"/>
      <c r="AE146" s="15"/>
      <c r="AF146" s="15"/>
      <c r="AG146" s="15"/>
      <c r="AH146" s="15"/>
    </row>
    <row r="147" spans="2:34" x14ac:dyDescent="0.25"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5"/>
      <c r="AA147" s="15"/>
      <c r="AB147" s="15"/>
      <c r="AC147" s="15"/>
      <c r="AD147" s="15"/>
      <c r="AE147" s="15"/>
      <c r="AF147" s="15"/>
      <c r="AG147" s="15"/>
      <c r="AH147" s="15"/>
    </row>
    <row r="148" spans="2:34" x14ac:dyDescent="0.25"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5"/>
      <c r="AA148" s="15"/>
      <c r="AB148" s="15"/>
      <c r="AC148" s="15"/>
      <c r="AD148" s="15"/>
      <c r="AE148" s="15"/>
      <c r="AF148" s="15"/>
      <c r="AG148" s="15"/>
      <c r="AH148" s="15"/>
    </row>
    <row r="149" spans="2:34" x14ac:dyDescent="0.25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5"/>
      <c r="AA149" s="15"/>
      <c r="AB149" s="15"/>
      <c r="AC149" s="15"/>
      <c r="AD149" s="15"/>
      <c r="AE149" s="15"/>
      <c r="AF149" s="15"/>
      <c r="AG149" s="15"/>
      <c r="AH149" s="15"/>
    </row>
    <row r="150" spans="2:34" ht="30" x14ac:dyDescent="0.25">
      <c r="B150" s="17"/>
      <c r="C150" s="17"/>
      <c r="D150" s="17"/>
      <c r="E150" s="26" t="s">
        <v>187</v>
      </c>
      <c r="F150" s="17"/>
      <c r="G150" s="17"/>
      <c r="H150" s="17"/>
      <c r="I150" s="17"/>
      <c r="J150" s="17"/>
      <c r="K150" s="17"/>
      <c r="L150" s="17"/>
      <c r="M150" s="17"/>
      <c r="N150" s="17"/>
      <c r="O150" s="26" t="s">
        <v>186</v>
      </c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5"/>
      <c r="AA150" s="15"/>
      <c r="AB150" s="15"/>
      <c r="AC150" s="15"/>
      <c r="AD150" s="15"/>
      <c r="AE150" s="15"/>
      <c r="AF150" s="15"/>
      <c r="AG150" s="15"/>
      <c r="AH150" s="15"/>
    </row>
    <row r="151" spans="2:34" x14ac:dyDescent="0.25"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5"/>
      <c r="AA151" s="15"/>
      <c r="AB151" s="15"/>
      <c r="AC151" s="15"/>
      <c r="AD151" s="15"/>
      <c r="AE151" s="15"/>
      <c r="AF151" s="15"/>
      <c r="AG151" s="15"/>
      <c r="AH151" s="15"/>
    </row>
    <row r="152" spans="2:34" x14ac:dyDescent="0.25"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5"/>
      <c r="AA152" s="15"/>
      <c r="AB152" s="15"/>
      <c r="AC152" s="15"/>
      <c r="AD152" s="15"/>
      <c r="AE152" s="15"/>
      <c r="AF152" s="15"/>
      <c r="AG152" s="15"/>
      <c r="AH152" s="15"/>
    </row>
    <row r="153" spans="2:34" x14ac:dyDescent="0.25"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5"/>
      <c r="AA153" s="15"/>
      <c r="AB153" s="15"/>
      <c r="AC153" s="15"/>
      <c r="AD153" s="15"/>
      <c r="AE153" s="15"/>
      <c r="AF153" s="15"/>
      <c r="AG153" s="15"/>
      <c r="AH153" s="15"/>
    </row>
    <row r="154" spans="2:34" x14ac:dyDescent="0.25"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5"/>
      <c r="AA154" s="15"/>
      <c r="AB154" s="15"/>
      <c r="AC154" s="15"/>
      <c r="AD154" s="15"/>
      <c r="AE154" s="15"/>
      <c r="AF154" s="15"/>
      <c r="AG154" s="15"/>
      <c r="AH154" s="1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1"/>
  <sheetViews>
    <sheetView zoomScale="85" zoomScaleNormal="85" workbookViewId="0"/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8" width="12.5703125" style="6" bestFit="1" customWidth="1"/>
    <col min="9" max="10" width="14.28515625" style="6" bestFit="1" customWidth="1"/>
    <col min="11" max="11" width="14.28515625" style="6" customWidth="1"/>
    <col min="12" max="17" width="12.5703125" style="6" bestFit="1" customWidth="1"/>
    <col min="18" max="18" width="14.28515625" style="6" customWidth="1"/>
    <col min="19" max="21" width="14.28515625" style="6" bestFit="1" customWidth="1"/>
    <col min="22" max="22" width="9.140625" style="6"/>
    <col min="23" max="28" width="12.85546875" style="6" bestFit="1" customWidth="1"/>
    <col min="29" max="29" width="12.85546875" style="6" customWidth="1"/>
    <col min="30" max="32" width="14.28515625" style="6" bestFit="1" customWidth="1"/>
    <col min="33" max="33" width="12.85546875" style="6" bestFit="1" customWidth="1"/>
    <col min="34" max="43" width="9.140625" style="1"/>
    <col min="44" max="44" width="24.5703125" style="1" customWidth="1"/>
    <col min="45" max="47" width="9.140625" style="1"/>
    <col min="48" max="48" width="14.5703125" style="1" bestFit="1" customWidth="1"/>
    <col min="49" max="70" width="9.140625" style="1"/>
    <col min="71" max="71" width="12" style="1" bestFit="1" customWidth="1"/>
    <col min="72" max="16384" width="9.140625" style="1"/>
  </cols>
  <sheetData>
    <row r="1" spans="2:61" x14ac:dyDescent="0.25">
      <c r="I1" s="6">
        <v>2025</v>
      </c>
      <c r="J1" s="6">
        <v>2035</v>
      </c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</row>
    <row r="2" spans="2:61" x14ac:dyDescent="0.25">
      <c r="I2" s="6">
        <v>0.55000000000000004</v>
      </c>
      <c r="J2" s="6">
        <v>1</v>
      </c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</row>
    <row r="3" spans="2:61" x14ac:dyDescent="0.25">
      <c r="I3" s="6">
        <v>7.5</v>
      </c>
      <c r="J3" s="6">
        <v>12</v>
      </c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2:61" x14ac:dyDescent="0.25"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3"/>
      <c r="BF4" s="2"/>
      <c r="BG4" s="2"/>
      <c r="BH4" s="2"/>
      <c r="BI4" s="2"/>
    </row>
    <row r="5" spans="2:61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153</v>
      </c>
      <c r="I5" s="5" t="s">
        <v>207</v>
      </c>
      <c r="J5" s="5" t="s">
        <v>212</v>
      </c>
      <c r="K5" s="5"/>
      <c r="L5" s="5" t="s">
        <v>234</v>
      </c>
      <c r="M5" s="5" t="s">
        <v>225</v>
      </c>
      <c r="N5" s="5" t="s">
        <v>226</v>
      </c>
      <c r="O5" s="5" t="s">
        <v>227</v>
      </c>
      <c r="P5" s="5" t="s">
        <v>236</v>
      </c>
      <c r="Q5" s="5" t="s">
        <v>235</v>
      </c>
      <c r="R5" s="5"/>
      <c r="S5" s="5" t="s">
        <v>209</v>
      </c>
      <c r="T5" s="5" t="s">
        <v>210</v>
      </c>
      <c r="U5" s="5" t="s">
        <v>211</v>
      </c>
      <c r="V5" s="5"/>
      <c r="W5" s="5" t="s">
        <v>228</v>
      </c>
      <c r="X5" s="5" t="s">
        <v>229</v>
      </c>
      <c r="Y5" s="5" t="s">
        <v>230</v>
      </c>
      <c r="Z5" s="5" t="s">
        <v>231</v>
      </c>
      <c r="AA5" s="5" t="s">
        <v>232</v>
      </c>
      <c r="AB5" s="5" t="s">
        <v>233</v>
      </c>
      <c r="AC5" s="5"/>
      <c r="AD5" s="5" t="s">
        <v>218</v>
      </c>
      <c r="AE5" s="5" t="s">
        <v>219</v>
      </c>
      <c r="AF5" s="5" t="s">
        <v>220</v>
      </c>
      <c r="AG5" s="5" t="s">
        <v>159</v>
      </c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</row>
    <row r="6" spans="2:61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>
        <v>500</v>
      </c>
      <c r="P6" s="8">
        <v>500</v>
      </c>
      <c r="Q6" s="8">
        <v>500</v>
      </c>
      <c r="R6" s="8"/>
      <c r="S6" s="8">
        <v>500</v>
      </c>
      <c r="T6" s="8">
        <v>500</v>
      </c>
      <c r="U6" s="8">
        <v>500</v>
      </c>
      <c r="V6" s="8"/>
      <c r="W6" s="8">
        <v>500</v>
      </c>
      <c r="X6" s="8">
        <v>500</v>
      </c>
      <c r="Y6" s="8">
        <v>500</v>
      </c>
      <c r="Z6" s="8">
        <v>500</v>
      </c>
      <c r="AA6" s="8">
        <v>500</v>
      </c>
      <c r="AB6" s="8">
        <v>500</v>
      </c>
      <c r="AC6" s="8"/>
      <c r="AD6" s="8">
        <v>500</v>
      </c>
      <c r="AE6" s="8">
        <v>500</v>
      </c>
      <c r="AF6" s="8">
        <v>500</v>
      </c>
      <c r="AG6" s="8">
        <v>500</v>
      </c>
      <c r="AL6" s="2"/>
      <c r="AM6" s="2"/>
      <c r="AN6" s="2"/>
      <c r="AO6" s="2"/>
      <c r="AP6" s="2"/>
      <c r="AQ6" s="2"/>
      <c r="AR6" s="4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</row>
    <row r="7" spans="2:61" x14ac:dyDescent="0.25">
      <c r="AL7" s="2"/>
      <c r="AM7" s="2"/>
      <c r="AN7" s="2"/>
      <c r="AO7" s="2"/>
      <c r="AP7" s="2"/>
      <c r="AQ7" s="2"/>
      <c r="AR7" s="4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</row>
    <row r="8" spans="2:61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O8" s="6">
        <v>7100</v>
      </c>
      <c r="P8" s="6">
        <v>7100</v>
      </c>
      <c r="Q8" s="6">
        <v>7100</v>
      </c>
      <c r="S8" s="6">
        <v>7100</v>
      </c>
      <c r="T8" s="6">
        <v>7100</v>
      </c>
      <c r="U8" s="6">
        <v>7100</v>
      </c>
      <c r="W8" s="6">
        <v>7100</v>
      </c>
      <c r="X8" s="6">
        <v>7100</v>
      </c>
      <c r="Y8" s="6">
        <v>7100</v>
      </c>
      <c r="Z8" s="6">
        <v>7100</v>
      </c>
      <c r="AA8" s="6">
        <v>7100</v>
      </c>
      <c r="AB8" s="6">
        <v>7100</v>
      </c>
      <c r="AD8" s="6">
        <v>7100</v>
      </c>
      <c r="AE8" s="6">
        <v>7100</v>
      </c>
      <c r="AF8" s="6">
        <v>7100</v>
      </c>
      <c r="AG8" s="6">
        <v>7100</v>
      </c>
      <c r="AL8" s="2"/>
      <c r="AM8" s="2"/>
      <c r="AN8" s="2"/>
      <c r="AO8" s="2"/>
      <c r="AP8" s="2"/>
      <c r="AQ8" s="2"/>
      <c r="AR8" s="2"/>
      <c r="AS8" s="2"/>
      <c r="AT8" s="4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</row>
    <row r="9" spans="2:61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H9" s="6">
        <v>7429.6780576094197</v>
      </c>
      <c r="I9" s="6">
        <v>7570.3690150711764</v>
      </c>
      <c r="J9" s="6">
        <v>7570.3690150711764</v>
      </c>
      <c r="L9" s="6">
        <v>7641.9295306996592</v>
      </c>
      <c r="M9" s="6">
        <v>7641.9295306996592</v>
      </c>
      <c r="N9" s="6">
        <v>7641.9295306996592</v>
      </c>
      <c r="O9" s="6">
        <v>7641.9295306996592</v>
      </c>
      <c r="P9" s="6">
        <v>7641.9295306996592</v>
      </c>
      <c r="Q9" s="6">
        <v>7641.9295306996592</v>
      </c>
      <c r="S9" s="6">
        <v>7641.9295306996592</v>
      </c>
      <c r="T9" s="6">
        <v>7661.4872643226681</v>
      </c>
      <c r="U9" s="6">
        <v>7661.4872643226681</v>
      </c>
      <c r="W9" s="6">
        <v>8449.4781260944383</v>
      </c>
      <c r="X9" s="6">
        <v>8449.4781260944383</v>
      </c>
      <c r="Y9" s="6">
        <v>8449.4781260944383</v>
      </c>
      <c r="Z9" s="6">
        <v>8449.4781260944383</v>
      </c>
      <c r="AA9" s="6">
        <v>8449.4781260944383</v>
      </c>
      <c r="AB9" s="6">
        <v>8449.4781260944383</v>
      </c>
      <c r="AD9" s="6">
        <v>7629.1410542117646</v>
      </c>
      <c r="AE9" s="6">
        <v>7629.1410542117646</v>
      </c>
      <c r="AF9" s="6">
        <v>7629.1410542117646</v>
      </c>
      <c r="AG9" s="6">
        <v>7803.8862829919663</v>
      </c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</row>
    <row r="10" spans="2:61" x14ac:dyDescent="0.25">
      <c r="C10" s="6" t="s">
        <v>65</v>
      </c>
      <c r="E10" s="6">
        <v>1059.7273465904264</v>
      </c>
      <c r="F10" s="6">
        <v>1128.7976848897395</v>
      </c>
      <c r="G10" s="6">
        <v>29.231000000000002</v>
      </c>
      <c r="H10" s="6">
        <v>1059.7273465904264</v>
      </c>
      <c r="I10" s="6">
        <v>1079.2411823903722</v>
      </c>
      <c r="J10" s="6">
        <v>1079.2411823903722</v>
      </c>
      <c r="K10" s="6">
        <v>29.231000000000002</v>
      </c>
      <c r="L10" s="6">
        <v>1089.1666259080425</v>
      </c>
      <c r="M10" s="6">
        <v>1089.1666259080425</v>
      </c>
      <c r="N10" s="6">
        <v>1089.1666259080425</v>
      </c>
      <c r="O10" s="6">
        <v>1089.1666259080425</v>
      </c>
      <c r="P10" s="6">
        <v>1089.1666259080425</v>
      </c>
      <c r="Q10" s="6">
        <v>1089.1666259080425</v>
      </c>
      <c r="R10" s="6">
        <v>29.231000000000002</v>
      </c>
      <c r="S10" s="6">
        <v>1089.1666259080425</v>
      </c>
      <c r="T10" s="6">
        <v>1091.8792835615541</v>
      </c>
      <c r="U10" s="6">
        <v>1091.8792835615541</v>
      </c>
      <c r="V10" s="6">
        <v>29.231000000000002</v>
      </c>
      <c r="W10" s="6">
        <v>1201.1736160892985</v>
      </c>
      <c r="X10" s="6">
        <v>1201.1736160892985</v>
      </c>
      <c r="Y10" s="6">
        <v>1201.1736160892985</v>
      </c>
      <c r="Z10" s="6">
        <v>1201.1736160892985</v>
      </c>
      <c r="AA10" s="6">
        <v>1201.1736160892985</v>
      </c>
      <c r="AB10" s="6">
        <v>1201.1736160892985</v>
      </c>
      <c r="AC10" s="6">
        <v>29.231000000000002</v>
      </c>
      <c r="AD10" s="6">
        <v>1087.3928642191718</v>
      </c>
      <c r="AE10" s="6">
        <v>1087.3928642191718</v>
      </c>
      <c r="AF10" s="6">
        <v>1087.3928642191718</v>
      </c>
      <c r="AG10" s="6">
        <v>1111.6300274509856</v>
      </c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</row>
    <row r="11" spans="2:61" x14ac:dyDescent="0.25">
      <c r="C11" s="6" t="s">
        <v>64</v>
      </c>
      <c r="E11" s="6">
        <v>529863.67329521314</v>
      </c>
      <c r="F11" s="6">
        <v>564398.84244486969</v>
      </c>
      <c r="H11" s="6">
        <v>529863.67329521314</v>
      </c>
      <c r="I11" s="6">
        <v>539620.59119518613</v>
      </c>
      <c r="J11" s="6">
        <v>539620.59119518613</v>
      </c>
      <c r="L11" s="6">
        <v>544583.31295402127</v>
      </c>
      <c r="M11" s="6">
        <v>544583.31295402127</v>
      </c>
      <c r="N11" s="6">
        <v>544583.31295402127</v>
      </c>
      <c r="O11" s="6">
        <v>544583.31295402127</v>
      </c>
      <c r="P11" s="6">
        <v>544583.31295402127</v>
      </c>
      <c r="Q11" s="6">
        <v>544583.31295402127</v>
      </c>
      <c r="S11" s="6">
        <v>544583.31295402127</v>
      </c>
      <c r="T11" s="6">
        <v>545939.64178077702</v>
      </c>
      <c r="U11" s="6">
        <v>545939.64178077702</v>
      </c>
      <c r="W11" s="6">
        <v>600586.80804464931</v>
      </c>
      <c r="X11" s="6">
        <v>600586.80804464931</v>
      </c>
      <c r="Y11" s="6">
        <v>600586.80804464931</v>
      </c>
      <c r="Z11" s="6">
        <v>600586.80804464931</v>
      </c>
      <c r="AA11" s="6">
        <v>600586.80804464931</v>
      </c>
      <c r="AB11" s="6">
        <v>600586.80804464931</v>
      </c>
      <c r="AD11" s="6">
        <v>543696.43210958585</v>
      </c>
      <c r="AE11" s="6">
        <v>543696.43210958585</v>
      </c>
      <c r="AF11" s="6">
        <v>543696.43210958585</v>
      </c>
      <c r="AG11" s="6">
        <v>555815.01372549275</v>
      </c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</row>
    <row r="12" spans="2:61" x14ac:dyDescent="0.25">
      <c r="W12" s="6">
        <v>97.99</v>
      </c>
      <c r="X12" s="6">
        <v>97.99</v>
      </c>
      <c r="Y12" s="6">
        <v>97.99</v>
      </c>
      <c r="Z12" s="6">
        <v>97.99</v>
      </c>
      <c r="AA12" s="6">
        <v>97.99</v>
      </c>
      <c r="AB12" s="6">
        <v>97.99</v>
      </c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</row>
    <row r="13" spans="2:61" x14ac:dyDescent="0.25">
      <c r="B13" s="5" t="s">
        <v>86</v>
      </c>
      <c r="C13" s="9" t="s">
        <v>81</v>
      </c>
      <c r="D13" s="6" t="s">
        <v>85</v>
      </c>
      <c r="W13" s="6">
        <v>55.555555555555557</v>
      </c>
      <c r="X13" s="6">
        <v>55.555555555555557</v>
      </c>
      <c r="Y13" s="6">
        <v>55.555555555555557</v>
      </c>
      <c r="Z13" s="6">
        <v>55.555555555555557</v>
      </c>
      <c r="AA13" s="6">
        <v>55.555555555555557</v>
      </c>
      <c r="AB13" s="6">
        <v>55.555555555555557</v>
      </c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</row>
    <row r="14" spans="2:61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17.23</v>
      </c>
      <c r="I14" s="6">
        <v>18.510000000000002</v>
      </c>
      <c r="J14" s="6">
        <v>18.510000000000002</v>
      </c>
      <c r="L14" s="6">
        <v>8.8000000000000007</v>
      </c>
      <c r="M14" s="6">
        <v>72.400000000000006</v>
      </c>
      <c r="N14" s="6">
        <v>11.9</v>
      </c>
      <c r="O14" s="6">
        <v>5.6</v>
      </c>
      <c r="P14" s="6">
        <v>4.2</v>
      </c>
      <c r="Q14" s="6">
        <v>226.3</v>
      </c>
      <c r="S14" s="6">
        <v>8.8000000000000007</v>
      </c>
      <c r="T14" s="6">
        <v>8.8000000000000007</v>
      </c>
      <c r="U14" s="6">
        <v>8.8000000000000007</v>
      </c>
      <c r="W14" s="6">
        <v>136</v>
      </c>
      <c r="X14" s="6">
        <v>5</v>
      </c>
      <c r="Y14" s="6">
        <v>0</v>
      </c>
      <c r="Z14" s="6">
        <v>44.7</v>
      </c>
      <c r="AA14" s="6">
        <v>27.777777777777779</v>
      </c>
      <c r="AB14" s="6">
        <v>13.888888888888889</v>
      </c>
      <c r="AD14" s="6">
        <v>8.8000000000000007</v>
      </c>
      <c r="AE14" s="6">
        <v>8.8000000000000007</v>
      </c>
      <c r="AF14" s="6">
        <v>8.8000000000000007</v>
      </c>
      <c r="AG14" s="6">
        <v>4.2</v>
      </c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</row>
    <row r="15" spans="2:61" x14ac:dyDescent="0.25">
      <c r="B15" s="5" t="s">
        <v>88</v>
      </c>
      <c r="C15" s="9" t="s">
        <v>89</v>
      </c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</row>
    <row r="16" spans="2:61" x14ac:dyDescent="0.25">
      <c r="C16" s="9"/>
      <c r="F16" s="6" t="s">
        <v>118</v>
      </c>
      <c r="L16" s="6" t="s">
        <v>118</v>
      </c>
      <c r="M16" s="6" t="s">
        <v>118</v>
      </c>
      <c r="N16" s="6" t="s">
        <v>118</v>
      </c>
      <c r="O16" s="6" t="s">
        <v>118</v>
      </c>
      <c r="P16" s="6" t="s">
        <v>118</v>
      </c>
      <c r="Q16" s="6" t="s">
        <v>118</v>
      </c>
      <c r="S16" s="6" t="s">
        <v>118</v>
      </c>
      <c r="T16" s="6" t="s">
        <v>118</v>
      </c>
      <c r="U16" s="6" t="s">
        <v>118</v>
      </c>
      <c r="AD16" s="6" t="s">
        <v>118</v>
      </c>
      <c r="AE16" s="6" t="s">
        <v>118</v>
      </c>
      <c r="AF16" s="6" t="s">
        <v>118</v>
      </c>
      <c r="AG16" s="6" t="s">
        <v>117</v>
      </c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</row>
    <row r="17" spans="2:61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1.365</v>
      </c>
      <c r="H17" s="6">
        <v>0.2</v>
      </c>
      <c r="I17" s="6">
        <v>0.18</v>
      </c>
      <c r="J17" s="6">
        <v>0.18</v>
      </c>
      <c r="L17" s="6">
        <v>1.53</v>
      </c>
      <c r="M17" s="6">
        <v>1.3149999999999999</v>
      </c>
      <c r="N17" s="6">
        <v>1.365</v>
      </c>
      <c r="O17" s="6">
        <v>2.3029999999999999</v>
      </c>
      <c r="P17" s="6">
        <v>0.94</v>
      </c>
      <c r="Q17" s="6">
        <v>3.92</v>
      </c>
      <c r="S17" s="6">
        <v>0.99</v>
      </c>
      <c r="T17" s="6">
        <v>0.99</v>
      </c>
      <c r="U17" s="6">
        <v>0.99</v>
      </c>
      <c r="W17" s="6">
        <v>2.0699999999999998</v>
      </c>
      <c r="X17" s="6">
        <v>3.08</v>
      </c>
      <c r="Y17" s="6">
        <v>0.12</v>
      </c>
      <c r="Z17" s="6">
        <v>1.71</v>
      </c>
      <c r="AA17" s="6">
        <v>1.71</v>
      </c>
      <c r="AB17" s="6">
        <v>1.71</v>
      </c>
      <c r="AD17" s="6">
        <v>0.88</v>
      </c>
      <c r="AE17" s="6">
        <v>0.88</v>
      </c>
      <c r="AF17" s="6">
        <v>0.88</v>
      </c>
      <c r="AG17" s="6">
        <v>0.87</v>
      </c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</row>
    <row r="18" spans="2:61" x14ac:dyDescent="0.25">
      <c r="B18" s="8" t="s">
        <v>74</v>
      </c>
      <c r="C18" s="8"/>
      <c r="D18" s="8"/>
      <c r="E18" s="8">
        <v>0.83333333333333337</v>
      </c>
      <c r="F18" s="8">
        <v>0.42283298097251582</v>
      </c>
      <c r="G18" s="8"/>
      <c r="H18" s="8">
        <v>0.83333333333333337</v>
      </c>
      <c r="I18" s="8">
        <v>0.84745762711864414</v>
      </c>
      <c r="J18" s="8">
        <v>0.84745762711864414</v>
      </c>
      <c r="K18" s="8"/>
      <c r="L18" s="8">
        <v>0.39525691699604737</v>
      </c>
      <c r="M18" s="8">
        <v>0.43196544276457882</v>
      </c>
      <c r="N18" s="8">
        <v>0.42283298097251582</v>
      </c>
      <c r="O18" s="8">
        <v>0.30275507114744171</v>
      </c>
      <c r="P18" s="8">
        <v>0.51546391752577325</v>
      </c>
      <c r="Q18" s="8">
        <v>0.2032520325203252</v>
      </c>
      <c r="R18" s="8"/>
      <c r="S18" s="8">
        <v>0.50251256281407031</v>
      </c>
      <c r="T18" s="8">
        <v>0.50251256281407031</v>
      </c>
      <c r="U18" s="8">
        <v>0.50251256281407031</v>
      </c>
      <c r="V18" s="8"/>
      <c r="W18" s="8">
        <v>0.32573289902280134</v>
      </c>
      <c r="X18" s="8">
        <v>0.24509803921568626</v>
      </c>
      <c r="Y18" s="8">
        <v>0.89285714285714279</v>
      </c>
      <c r="Z18" s="8">
        <v>0.36900369003690037</v>
      </c>
      <c r="AA18" s="8">
        <v>0.36900369003690037</v>
      </c>
      <c r="AB18" s="8">
        <v>0.36900369003690037</v>
      </c>
      <c r="AC18" s="8"/>
      <c r="AD18" s="8">
        <v>0.53191489361702127</v>
      </c>
      <c r="AE18" s="8">
        <v>0.53191489361702127</v>
      </c>
      <c r="AF18" s="8">
        <v>0.53191489361702127</v>
      </c>
      <c r="AG18" s="8">
        <v>0.53475935828876997</v>
      </c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2:61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>
        <v>1</v>
      </c>
      <c r="P19" s="8">
        <v>1</v>
      </c>
      <c r="Q19" s="8">
        <v>1</v>
      </c>
      <c r="R19" s="8"/>
      <c r="S19" s="8">
        <v>1</v>
      </c>
      <c r="T19" s="8">
        <v>1</v>
      </c>
      <c r="U19" s="8">
        <v>1</v>
      </c>
      <c r="V19" s="8"/>
      <c r="W19" s="8">
        <v>1</v>
      </c>
      <c r="X19" s="8">
        <v>1</v>
      </c>
      <c r="Y19" s="8">
        <v>1</v>
      </c>
      <c r="Z19" s="8">
        <v>1</v>
      </c>
      <c r="AA19" s="8">
        <v>1</v>
      </c>
      <c r="AB19" s="8">
        <v>1</v>
      </c>
      <c r="AC19" s="8"/>
      <c r="AD19" s="8">
        <v>1</v>
      </c>
      <c r="AE19" s="8">
        <v>1</v>
      </c>
      <c r="AF19" s="8">
        <v>1</v>
      </c>
      <c r="AG19" s="8">
        <v>1</v>
      </c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2:61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0.47</v>
      </c>
      <c r="I20" s="8">
        <v>0.38</v>
      </c>
      <c r="J20" s="8">
        <v>0.38</v>
      </c>
      <c r="K20" s="8"/>
      <c r="L20" s="8">
        <v>0.5</v>
      </c>
      <c r="M20" s="8">
        <v>0.5</v>
      </c>
      <c r="N20" s="8">
        <v>0.5</v>
      </c>
      <c r="O20" s="8">
        <v>0.5</v>
      </c>
      <c r="P20" s="8">
        <v>0.5</v>
      </c>
      <c r="Q20" s="8">
        <v>0.5</v>
      </c>
      <c r="R20" s="8"/>
      <c r="S20" s="8">
        <v>0.5</v>
      </c>
      <c r="T20" s="8">
        <v>0.5</v>
      </c>
      <c r="U20" s="8">
        <v>0.5</v>
      </c>
      <c r="V20" s="8"/>
      <c r="W20" s="8">
        <v>1</v>
      </c>
      <c r="X20" s="8">
        <v>1</v>
      </c>
      <c r="Y20" s="8">
        <v>1</v>
      </c>
      <c r="Z20" s="8">
        <v>1</v>
      </c>
      <c r="AA20" s="8">
        <v>1</v>
      </c>
      <c r="AB20" s="8">
        <v>1</v>
      </c>
      <c r="AC20" s="8"/>
      <c r="AD20" s="8">
        <v>0.65</v>
      </c>
      <c r="AE20" s="8">
        <v>0.65</v>
      </c>
      <c r="AF20" s="8">
        <v>0.65</v>
      </c>
      <c r="AG20" s="8">
        <v>0.7</v>
      </c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2:61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0.4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>
        <v>1</v>
      </c>
      <c r="P21" s="8">
        <v>1</v>
      </c>
      <c r="Q21" s="8">
        <v>1</v>
      </c>
      <c r="R21" s="8"/>
      <c r="S21" s="8">
        <v>1</v>
      </c>
      <c r="T21" s="8">
        <v>1</v>
      </c>
      <c r="U21" s="8">
        <v>1</v>
      </c>
      <c r="V21" s="8"/>
      <c r="W21" s="8">
        <v>1</v>
      </c>
      <c r="X21" s="8">
        <v>1</v>
      </c>
      <c r="Y21" s="8">
        <v>1</v>
      </c>
      <c r="Z21" s="8">
        <v>1</v>
      </c>
      <c r="AA21" s="8">
        <v>1</v>
      </c>
      <c r="AB21" s="8">
        <v>1</v>
      </c>
      <c r="AC21" s="8"/>
      <c r="AD21" s="8">
        <v>1</v>
      </c>
      <c r="AE21" s="8">
        <v>1</v>
      </c>
      <c r="AF21" s="8">
        <v>1</v>
      </c>
      <c r="AG21" s="8">
        <v>1</v>
      </c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2:61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>
        <v>0.94</v>
      </c>
      <c r="P22" s="8">
        <v>0.94</v>
      </c>
      <c r="Q22" s="8">
        <v>0.94</v>
      </c>
      <c r="R22" s="8"/>
      <c r="S22" s="8">
        <v>0.94</v>
      </c>
      <c r="T22" s="8">
        <v>0.94</v>
      </c>
      <c r="U22" s="8">
        <v>0.94</v>
      </c>
      <c r="V22" s="8"/>
      <c r="W22" s="8">
        <v>0.94</v>
      </c>
      <c r="X22" s="8">
        <v>0.94</v>
      </c>
      <c r="Y22" s="8">
        <v>0.94</v>
      </c>
      <c r="Z22" s="8">
        <v>0.94</v>
      </c>
      <c r="AA22" s="8">
        <v>0.94</v>
      </c>
      <c r="AB22" s="8">
        <v>0.94</v>
      </c>
      <c r="AC22" s="8"/>
      <c r="AD22" s="8">
        <v>0.94</v>
      </c>
      <c r="AE22" s="8">
        <v>0.94</v>
      </c>
      <c r="AF22" s="8">
        <v>0.94</v>
      </c>
      <c r="AG22" s="8">
        <v>0.94</v>
      </c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2:61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1</v>
      </c>
      <c r="I23" s="8">
        <v>0.95</v>
      </c>
      <c r="J23" s="8">
        <v>0.95</v>
      </c>
      <c r="K23" s="8"/>
      <c r="L23" s="8">
        <v>1</v>
      </c>
      <c r="M23" s="8">
        <v>1</v>
      </c>
      <c r="N23" s="8">
        <v>1</v>
      </c>
      <c r="O23" s="8">
        <v>1</v>
      </c>
      <c r="P23" s="8">
        <v>1</v>
      </c>
      <c r="Q23" s="8">
        <v>1</v>
      </c>
      <c r="R23" s="8"/>
      <c r="S23" s="8">
        <v>1</v>
      </c>
      <c r="T23" s="8">
        <v>0.95</v>
      </c>
      <c r="U23" s="8">
        <v>0.95</v>
      </c>
      <c r="V23" s="8"/>
      <c r="W23" s="8">
        <v>1</v>
      </c>
      <c r="X23" s="8">
        <v>1</v>
      </c>
      <c r="Y23" s="8">
        <v>1</v>
      </c>
      <c r="Z23" s="8">
        <v>1</v>
      </c>
      <c r="AA23" s="8">
        <v>1</v>
      </c>
      <c r="AB23" s="8">
        <v>1</v>
      </c>
      <c r="AC23" s="8"/>
      <c r="AD23" s="8">
        <v>0.95</v>
      </c>
      <c r="AE23" s="8">
        <v>0.95</v>
      </c>
      <c r="AF23" s="8">
        <v>0.95</v>
      </c>
      <c r="AG23" s="8">
        <v>1</v>
      </c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2:61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1</v>
      </c>
      <c r="I24" s="8">
        <v>0.99</v>
      </c>
      <c r="J24" s="8">
        <v>0.99</v>
      </c>
      <c r="K24" s="8"/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/>
      <c r="S24" s="8">
        <v>1</v>
      </c>
      <c r="T24" s="8">
        <v>0.99</v>
      </c>
      <c r="U24" s="8">
        <v>0.99</v>
      </c>
      <c r="V24" s="8"/>
      <c r="W24" s="8">
        <v>0.99</v>
      </c>
      <c r="X24" s="8">
        <v>0.99</v>
      </c>
      <c r="Y24" s="8">
        <v>0.99</v>
      </c>
      <c r="Z24" s="8">
        <v>0.99</v>
      </c>
      <c r="AA24" s="8">
        <v>0.99</v>
      </c>
      <c r="AB24" s="8">
        <v>0.99</v>
      </c>
      <c r="AC24" s="8"/>
      <c r="AD24" s="8">
        <v>0.99</v>
      </c>
      <c r="AE24" s="8">
        <v>0.99</v>
      </c>
      <c r="AF24" s="8">
        <v>0.99</v>
      </c>
      <c r="AG24" s="8">
        <v>1</v>
      </c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2:61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1</v>
      </c>
      <c r="I25" s="8">
        <v>0.99</v>
      </c>
      <c r="J25" s="8">
        <v>0.99</v>
      </c>
      <c r="K25" s="8"/>
      <c r="L25" s="8">
        <v>1</v>
      </c>
      <c r="M25" s="8">
        <v>1</v>
      </c>
      <c r="N25" s="8">
        <v>1</v>
      </c>
      <c r="O25" s="8">
        <v>1</v>
      </c>
      <c r="P25" s="8">
        <v>1</v>
      </c>
      <c r="Q25" s="8">
        <v>1</v>
      </c>
      <c r="R25" s="8"/>
      <c r="S25" s="8">
        <v>1</v>
      </c>
      <c r="T25" s="8">
        <v>0.99</v>
      </c>
      <c r="U25" s="8">
        <v>0.99</v>
      </c>
      <c r="V25" s="8"/>
      <c r="W25" s="8">
        <v>0.99</v>
      </c>
      <c r="X25" s="8">
        <v>0.99</v>
      </c>
      <c r="Y25" s="8">
        <v>0.99</v>
      </c>
      <c r="Z25" s="8">
        <v>0.99</v>
      </c>
      <c r="AA25" s="8">
        <v>0.99</v>
      </c>
      <c r="AB25" s="8">
        <v>0.99</v>
      </c>
      <c r="AC25" s="8"/>
      <c r="AD25" s="8">
        <v>0.99</v>
      </c>
      <c r="AE25" s="8">
        <v>0.99</v>
      </c>
      <c r="AF25" s="8">
        <v>0.99</v>
      </c>
      <c r="AG25" s="8">
        <v>1</v>
      </c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2:61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1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O26" s="8">
        <v>0.88</v>
      </c>
      <c r="P26" s="8">
        <v>0.88</v>
      </c>
      <c r="Q26" s="8">
        <v>0.88</v>
      </c>
      <c r="R26" s="8"/>
      <c r="S26" s="8">
        <v>0.88</v>
      </c>
      <c r="T26" s="8">
        <v>0.88</v>
      </c>
      <c r="U26" s="8">
        <v>0.88</v>
      </c>
      <c r="V26" s="8"/>
      <c r="W26" s="8">
        <v>0.88</v>
      </c>
      <c r="X26" s="8">
        <v>0.88</v>
      </c>
      <c r="Y26" s="8">
        <v>0.88</v>
      </c>
      <c r="Z26" s="8">
        <v>0.88</v>
      </c>
      <c r="AA26" s="8">
        <v>0.88</v>
      </c>
      <c r="AB26" s="8">
        <v>0.88</v>
      </c>
      <c r="AC26" s="8"/>
      <c r="AD26" s="8">
        <v>0.88</v>
      </c>
      <c r="AE26" s="8">
        <v>0.88</v>
      </c>
      <c r="AF26" s="8">
        <v>0.88</v>
      </c>
      <c r="AG26" s="8">
        <v>0.88</v>
      </c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2:61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>
        <v>0.81073871999999991</v>
      </c>
      <c r="X27" s="8">
        <v>0.81073871999999991</v>
      </c>
      <c r="Y27" s="8">
        <v>0.81073871999999991</v>
      </c>
      <c r="Z27" s="8">
        <v>0.81073871999999991</v>
      </c>
      <c r="AA27" s="8">
        <v>0.81073871999999991</v>
      </c>
      <c r="AB27" s="8">
        <v>0.81073871999999991</v>
      </c>
      <c r="AC27" s="8"/>
      <c r="AD27" s="8"/>
      <c r="AE27" s="8"/>
      <c r="AF27" s="8"/>
      <c r="AG27" s="8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2:61" x14ac:dyDescent="0.25">
      <c r="B28" s="6"/>
      <c r="X28" s="6">
        <v>0</v>
      </c>
      <c r="Y28" s="6">
        <v>0</v>
      </c>
      <c r="Z28" s="6">
        <v>0</v>
      </c>
      <c r="AA28" s="6">
        <v>0</v>
      </c>
      <c r="AB28" s="6">
        <v>0</v>
      </c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2:61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>
        <v>100</v>
      </c>
      <c r="P29" s="8">
        <v>100</v>
      </c>
      <c r="Q29" s="8">
        <v>100</v>
      </c>
      <c r="R29" s="8"/>
      <c r="S29" s="8">
        <v>100</v>
      </c>
      <c r="T29" s="8">
        <v>100</v>
      </c>
      <c r="U29" s="8">
        <v>100</v>
      </c>
      <c r="V29" s="8"/>
      <c r="W29" s="8">
        <v>100</v>
      </c>
      <c r="X29" s="8">
        <v>100</v>
      </c>
      <c r="Y29" s="8">
        <v>100</v>
      </c>
      <c r="Z29" s="8">
        <v>100</v>
      </c>
      <c r="AA29" s="8">
        <v>100</v>
      </c>
      <c r="AB29" s="8">
        <v>100</v>
      </c>
      <c r="AC29" s="8"/>
      <c r="AD29" s="8">
        <v>100</v>
      </c>
      <c r="AE29" s="8">
        <v>100</v>
      </c>
      <c r="AF29" s="8">
        <v>100</v>
      </c>
      <c r="AG29" s="8">
        <v>100</v>
      </c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2:61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0.17671999999999999</v>
      </c>
      <c r="I30" s="6">
        <v>0.29267667792000002</v>
      </c>
      <c r="J30" s="6">
        <v>0.29267667792000002</v>
      </c>
      <c r="L30" s="6">
        <v>0.41359999999999997</v>
      </c>
      <c r="M30" s="6">
        <v>0.41359999999999997</v>
      </c>
      <c r="N30" s="6">
        <v>0.41359999999999997</v>
      </c>
      <c r="O30" s="6">
        <v>0.41359999999999997</v>
      </c>
      <c r="P30" s="6">
        <v>0.41359999999999997</v>
      </c>
      <c r="Q30" s="6">
        <v>0.41359999999999997</v>
      </c>
      <c r="S30" s="6">
        <v>0.41359999999999997</v>
      </c>
      <c r="T30" s="6">
        <v>0.38510089199999997</v>
      </c>
      <c r="U30" s="6">
        <v>0.38510089199999997</v>
      </c>
      <c r="W30" s="6">
        <v>0.81073871999999991</v>
      </c>
      <c r="X30" s="6">
        <v>0.81073871999999991</v>
      </c>
      <c r="Y30" s="6">
        <v>0.81073871999999991</v>
      </c>
      <c r="Z30" s="6">
        <v>0.81073871999999991</v>
      </c>
      <c r="AA30" s="6">
        <v>0.81073871999999991</v>
      </c>
      <c r="AB30" s="6">
        <v>0.81073871999999991</v>
      </c>
      <c r="AD30" s="6">
        <v>0.50063115959999993</v>
      </c>
      <c r="AE30" s="6">
        <v>0.50063115959999993</v>
      </c>
      <c r="AF30" s="6">
        <v>0.50063115959999993</v>
      </c>
      <c r="AG30" s="6">
        <v>0.57903999999999989</v>
      </c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2:61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7.1543340380549686E-2</v>
      </c>
      <c r="H31" s="6">
        <v>0.14726666666666666</v>
      </c>
      <c r="I31" s="6">
        <v>0.24803108298305088</v>
      </c>
      <c r="J31" s="6">
        <v>0.24803108298305088</v>
      </c>
      <c r="L31" s="6">
        <v>0.16347826086956518</v>
      </c>
      <c r="M31" s="6">
        <v>0.1786609071274298</v>
      </c>
      <c r="N31" s="6">
        <v>0.17488372093023252</v>
      </c>
      <c r="O31" s="6">
        <v>0.12521949742658189</v>
      </c>
      <c r="P31" s="6">
        <v>0.2131958762886598</v>
      </c>
      <c r="Q31" s="6">
        <v>8.40650406504065E-2</v>
      </c>
      <c r="S31" s="6">
        <v>0.20783919597989947</v>
      </c>
      <c r="T31" s="6">
        <v>0.19351803618090449</v>
      </c>
      <c r="U31" s="6">
        <v>0.19351803618090449</v>
      </c>
      <c r="W31" s="6">
        <v>0.26408427361563519</v>
      </c>
      <c r="X31" s="6">
        <v>0.19871047058823527</v>
      </c>
      <c r="Y31" s="6">
        <v>0.72387385714285701</v>
      </c>
      <c r="Z31" s="6">
        <v>0.2991655793357933</v>
      </c>
      <c r="AA31" s="6">
        <v>0.2991655793357933</v>
      </c>
      <c r="AB31" s="6">
        <v>0.2991655793357933</v>
      </c>
      <c r="AD31" s="6">
        <v>0.26629316999999997</v>
      </c>
      <c r="AE31" s="6">
        <v>0.26629316999999997</v>
      </c>
      <c r="AF31" s="6">
        <v>0.26629316999999997</v>
      </c>
      <c r="AG31" s="6">
        <v>0.30964705882352933</v>
      </c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2:61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832.86821774896862</v>
      </c>
      <c r="I32" s="6">
        <v>512.15125730649606</v>
      </c>
      <c r="J32" s="6">
        <v>512.15125730649606</v>
      </c>
      <c r="L32" s="6">
        <v>365.74773574889298</v>
      </c>
      <c r="M32" s="6">
        <v>365.74773574889298</v>
      </c>
      <c r="N32" s="6">
        <v>365.74773574889298</v>
      </c>
      <c r="O32" s="6">
        <v>365.74773574889298</v>
      </c>
      <c r="P32" s="6">
        <v>365.74773574889298</v>
      </c>
      <c r="Q32" s="6">
        <v>365.74773574889298</v>
      </c>
      <c r="S32" s="6">
        <v>365.74773574889298</v>
      </c>
      <c r="T32" s="6">
        <v>393.79296429825121</v>
      </c>
      <c r="U32" s="6">
        <v>393.79296429825121</v>
      </c>
      <c r="W32" s="6">
        <v>205.77505212163373</v>
      </c>
      <c r="X32" s="6">
        <v>205.77505212163373</v>
      </c>
      <c r="Y32" s="6">
        <v>205.77505212163373</v>
      </c>
      <c r="Z32" s="6">
        <v>205.77505212163373</v>
      </c>
      <c r="AA32" s="6">
        <v>205.77505212163373</v>
      </c>
      <c r="AB32" s="6">
        <v>205.77505212163373</v>
      </c>
      <c r="AD32" s="6">
        <v>301.6730074077006</v>
      </c>
      <c r="AE32" s="6">
        <v>301.6730074077006</v>
      </c>
      <c r="AF32" s="6">
        <v>301.6730074077006</v>
      </c>
      <c r="AG32" s="6">
        <v>266.63647223445696</v>
      </c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3"/>
      <c r="BF32" s="2"/>
      <c r="BG32" s="2"/>
      <c r="BH32" s="2"/>
      <c r="BI32" s="2"/>
    </row>
    <row r="33" spans="1:74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2998323.1852377388</v>
      </c>
      <c r="I33" s="6">
        <v>1843743.0513089448</v>
      </c>
      <c r="J33" s="6">
        <v>1843743.0513089448</v>
      </c>
      <c r="L33" s="6">
        <v>1316690.7953433783</v>
      </c>
      <c r="M33" s="6">
        <v>1316690.7953433783</v>
      </c>
      <c r="N33" s="6">
        <v>1316690.7953433783</v>
      </c>
      <c r="O33" s="6">
        <v>1316690.7953433783</v>
      </c>
      <c r="P33" s="6">
        <v>1316690.7953433783</v>
      </c>
      <c r="Q33" s="6">
        <v>1316690.7953433783</v>
      </c>
      <c r="S33" s="6">
        <v>1316690.7953433783</v>
      </c>
      <c r="T33" s="6">
        <v>1417653.5373508744</v>
      </c>
      <c r="U33" s="6">
        <v>1417653.5373508744</v>
      </c>
      <c r="W33" s="6">
        <v>740789.59500620537</v>
      </c>
      <c r="X33" s="6">
        <v>740789.59500620537</v>
      </c>
      <c r="Y33" s="6">
        <v>740789.59500620537</v>
      </c>
      <c r="Z33" s="6">
        <v>740789.59500620537</v>
      </c>
      <c r="AA33" s="6">
        <v>740789.59500620537</v>
      </c>
      <c r="AB33" s="6">
        <v>740789.59500620537</v>
      </c>
      <c r="AD33" s="6">
        <v>1086021.9578501559</v>
      </c>
      <c r="AE33" s="6">
        <v>1086021.9578501559</v>
      </c>
      <c r="AF33" s="6">
        <v>1086021.9578501559</v>
      </c>
      <c r="AG33" s="6">
        <v>959890.53213161929</v>
      </c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74" x14ac:dyDescent="0.25">
      <c r="B34" s="5" t="s">
        <v>68</v>
      </c>
      <c r="C34" s="6" t="s">
        <v>65</v>
      </c>
      <c r="E34" s="6">
        <v>7195.9756445705734</v>
      </c>
      <c r="F34" s="6">
        <v>15777.816340214147</v>
      </c>
      <c r="H34" s="6">
        <v>7195.9756445705734</v>
      </c>
      <c r="I34" s="6">
        <v>4351.2336010891095</v>
      </c>
      <c r="J34" s="6">
        <v>4351.2336010891095</v>
      </c>
      <c r="L34" s="6">
        <v>6662.4554244374958</v>
      </c>
      <c r="M34" s="6">
        <v>6096.2783824398421</v>
      </c>
      <c r="N34" s="6">
        <v>6227.9474619741804</v>
      </c>
      <c r="O34" s="6">
        <v>8698.0593940383569</v>
      </c>
      <c r="P34" s="6">
        <v>5108.7602859323079</v>
      </c>
      <c r="Q34" s="6">
        <v>12956.237426178843</v>
      </c>
      <c r="S34" s="6">
        <v>5240.4293654666462</v>
      </c>
      <c r="T34" s="6">
        <v>5642.2610786564801</v>
      </c>
      <c r="U34" s="6">
        <v>5642.2610786564801</v>
      </c>
      <c r="W34" s="6">
        <v>4548.4481133381005</v>
      </c>
      <c r="X34" s="6">
        <v>6044.843095250636</v>
      </c>
      <c r="Y34" s="6">
        <v>1659.3686928139</v>
      </c>
      <c r="Z34" s="6">
        <v>4015.0796049336327</v>
      </c>
      <c r="AA34" s="6">
        <v>4015.0796049336327</v>
      </c>
      <c r="AB34" s="6">
        <v>4015.0796049336327</v>
      </c>
      <c r="AD34" s="6">
        <v>4083.442561516586</v>
      </c>
      <c r="AE34" s="6">
        <v>4083.442561516586</v>
      </c>
      <c r="AF34" s="6">
        <v>4083.442561516586</v>
      </c>
      <c r="AG34" s="6">
        <v>3589.9905901722564</v>
      </c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74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16.622491415770135</v>
      </c>
      <c r="I35" s="6">
        <v>25.217131493384283</v>
      </c>
      <c r="J35" s="6">
        <v>25.217131493384283</v>
      </c>
      <c r="L35" s="6">
        <v>1.1558017825986758E-2</v>
      </c>
      <c r="M35" s="6">
        <v>1.1558017825986758E-2</v>
      </c>
      <c r="N35" s="6">
        <v>1.1558017825986758E-2</v>
      </c>
      <c r="O35" s="6">
        <v>1.1558017825986758E-2</v>
      </c>
      <c r="P35" s="6">
        <v>1.1558017825986758E-2</v>
      </c>
      <c r="Q35" s="6">
        <v>1.1558017825986758E-2</v>
      </c>
      <c r="S35" s="6">
        <v>1.1558017825986758E-2</v>
      </c>
      <c r="T35" s="6">
        <v>1.0734876528668273E-2</v>
      </c>
      <c r="U35" s="6">
        <v>1.0734876528668273E-2</v>
      </c>
      <c r="AD35" s="6">
        <v>1.4012917118192567E-2</v>
      </c>
      <c r="AE35" s="6">
        <v>1.4012917118192567E-2</v>
      </c>
      <c r="AF35" s="6">
        <v>1.4012917118192567E-2</v>
      </c>
      <c r="AG35" s="6">
        <v>1.5854240847751923E-2</v>
      </c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R35" s="1" t="s">
        <v>161</v>
      </c>
      <c r="BT35" s="1" t="s">
        <v>163</v>
      </c>
    </row>
    <row r="36" spans="1:74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5.884484358457283</v>
      </c>
      <c r="I36" s="6">
        <v>8.9270502313028466</v>
      </c>
      <c r="J36" s="6">
        <v>8.9270502313028466</v>
      </c>
      <c r="L36" s="6">
        <v>4.0916234161663687E-3</v>
      </c>
      <c r="M36" s="6">
        <v>4.0916234161663687E-3</v>
      </c>
      <c r="N36" s="6">
        <v>4.0916234161663687E-3</v>
      </c>
      <c r="O36" s="6">
        <v>4.0916234161663687E-3</v>
      </c>
      <c r="P36" s="6">
        <v>4.0916234161663687E-3</v>
      </c>
      <c r="Q36" s="6">
        <v>4.0916234161663687E-3</v>
      </c>
      <c r="S36" s="6">
        <v>4.0916234161663687E-3</v>
      </c>
      <c r="T36" s="6">
        <v>3.8002253358355538E-3</v>
      </c>
      <c r="U36" s="6">
        <v>3.8002253358355538E-3</v>
      </c>
      <c r="AD36" s="6">
        <v>4.9606758418976795E-3</v>
      </c>
      <c r="AE36" s="6">
        <v>4.9606758418976795E-3</v>
      </c>
      <c r="AF36" s="6">
        <v>4.9606758418976795E-3</v>
      </c>
      <c r="AG36" s="6">
        <v>5.6125180004785906E-3</v>
      </c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S36" s="1" t="s">
        <v>162</v>
      </c>
    </row>
    <row r="37" spans="1:74" x14ac:dyDescent="0.25">
      <c r="B37" s="5" t="s">
        <v>78</v>
      </c>
      <c r="C37" s="6" t="s">
        <v>79</v>
      </c>
      <c r="E37" s="6">
        <v>0.50027922519700763</v>
      </c>
      <c r="F37" s="6">
        <v>0.22816827388380176</v>
      </c>
      <c r="H37" s="6">
        <v>0.50027922519700763</v>
      </c>
      <c r="I37" s="6">
        <v>0.82735091931199201</v>
      </c>
      <c r="J37" s="6">
        <v>0.82735091931199201</v>
      </c>
      <c r="L37" s="6">
        <v>0.54034089395896379</v>
      </c>
      <c r="M37" s="6">
        <v>0.59052374156206422</v>
      </c>
      <c r="N37" s="6">
        <v>0.57803909586307756</v>
      </c>
      <c r="O37" s="6">
        <v>0.41388509285987846</v>
      </c>
      <c r="P37" s="6">
        <v>0.70467137201864882</v>
      </c>
      <c r="Q37" s="6">
        <v>0.27785822392605253</v>
      </c>
      <c r="S37" s="6">
        <v>0.68696606116390879</v>
      </c>
      <c r="T37" s="6">
        <v>0.63804157053638599</v>
      </c>
      <c r="U37" s="6">
        <v>0.63804157053638599</v>
      </c>
      <c r="W37" s="6">
        <v>0.79147811084081376</v>
      </c>
      <c r="X37" s="6">
        <v>0.59554848046110243</v>
      </c>
      <c r="Y37" s="6">
        <v>2.1694980359654448</v>
      </c>
      <c r="Z37" s="6">
        <v>0.89661911449494403</v>
      </c>
      <c r="AA37" s="6">
        <v>0.89661911449494403</v>
      </c>
      <c r="AB37" s="6">
        <v>0.89661911449494403</v>
      </c>
      <c r="AD37" s="6">
        <v>0.88160836494422712</v>
      </c>
      <c r="AE37" s="6">
        <v>0.88160836494422712</v>
      </c>
      <c r="AF37" s="6">
        <v>0.88160836494422712</v>
      </c>
      <c r="AG37" s="6">
        <v>1.0027873415204598</v>
      </c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S37" s="1" t="s">
        <v>164</v>
      </c>
      <c r="BT37" s="1" t="s">
        <v>165</v>
      </c>
      <c r="BU37" s="1" t="s">
        <v>166</v>
      </c>
      <c r="BV37" s="1" t="s">
        <v>167</v>
      </c>
    </row>
    <row r="38" spans="1:74" x14ac:dyDescent="0.25">
      <c r="B38" s="5" t="s">
        <v>83</v>
      </c>
      <c r="C38" s="9" t="s">
        <v>84</v>
      </c>
      <c r="E38" s="6">
        <v>123.98666035595097</v>
      </c>
      <c r="F38" s="6">
        <v>187.75601444854834</v>
      </c>
      <c r="H38" s="6">
        <v>123.98666035595097</v>
      </c>
      <c r="I38" s="6">
        <v>80.541333956159434</v>
      </c>
      <c r="J38" s="6">
        <v>80.541333956159434</v>
      </c>
      <c r="L38" s="6">
        <v>58.629607735049959</v>
      </c>
      <c r="M38" s="6">
        <v>441.37055488864462</v>
      </c>
      <c r="N38" s="6">
        <v>74.112574797492741</v>
      </c>
      <c r="O38" s="6">
        <v>48.709132606614794</v>
      </c>
      <c r="P38" s="6">
        <v>21.456793200915691</v>
      </c>
      <c r="Q38" s="6">
        <v>2931.9965295442726</v>
      </c>
      <c r="S38" s="6">
        <v>46.115778416106487</v>
      </c>
      <c r="T38" s="6">
        <v>49.651897492177035</v>
      </c>
      <c r="U38" s="6">
        <v>49.651897492177035</v>
      </c>
      <c r="W38" s="6">
        <v>618.58894341398172</v>
      </c>
      <c r="X38" s="6">
        <v>30.224215476253182</v>
      </c>
      <c r="Y38" s="6">
        <v>0</v>
      </c>
      <c r="Z38" s="6">
        <v>179.47405834053342</v>
      </c>
      <c r="AA38" s="6">
        <v>111.52998902593426</v>
      </c>
      <c r="AB38" s="6">
        <v>55.764994512967128</v>
      </c>
      <c r="AD38" s="6">
        <v>35.934294541345963</v>
      </c>
      <c r="AE38" s="6">
        <v>35.934294541345963</v>
      </c>
      <c r="AF38" s="6">
        <v>35.934294541345963</v>
      </c>
      <c r="AG38" s="6">
        <v>15.07796047872348</v>
      </c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R38" s="1" t="s">
        <v>58</v>
      </c>
      <c r="BS38" s="1">
        <v>85</v>
      </c>
      <c r="BT38" s="1">
        <v>85</v>
      </c>
      <c r="BU38" s="1">
        <v>85</v>
      </c>
      <c r="BV38" s="1">
        <v>85</v>
      </c>
    </row>
    <row r="39" spans="1:74" x14ac:dyDescent="0.25">
      <c r="W39" s="6">
        <v>100</v>
      </c>
      <c r="X39" s="6">
        <v>90.729959304170436</v>
      </c>
      <c r="Y39" s="6">
        <v>24.906263338399729</v>
      </c>
      <c r="Z39" s="6">
        <v>60.264262184877907</v>
      </c>
      <c r="AA39" s="6">
        <v>60.264262184877907</v>
      </c>
      <c r="AB39" s="6">
        <v>60.264262184877907</v>
      </c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R39" s="1" t="s">
        <v>5</v>
      </c>
      <c r="BS39" s="1">
        <v>48</v>
      </c>
      <c r="BT39" s="1">
        <v>91</v>
      </c>
      <c r="BU39" s="1">
        <v>72</v>
      </c>
      <c r="BV39" s="1">
        <v>90</v>
      </c>
    </row>
    <row r="40" spans="1:74" x14ac:dyDescent="0.25">
      <c r="W40" s="6">
        <v>100</v>
      </c>
      <c r="X40" s="6">
        <v>4.8859934853420199</v>
      </c>
      <c r="Y40" s="6">
        <v>0</v>
      </c>
      <c r="Z40" s="6">
        <v>29.013460433033149</v>
      </c>
      <c r="AA40" s="6">
        <v>18.029741755551299</v>
      </c>
      <c r="AB40" s="6">
        <v>9.0148708777756497</v>
      </c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R40" s="1" t="s">
        <v>56</v>
      </c>
      <c r="BS40" s="1">
        <v>1.7708333333333333</v>
      </c>
      <c r="BT40" s="1">
        <v>0.93406593406593408</v>
      </c>
      <c r="BU40" s="1">
        <v>1.1805555555555556</v>
      </c>
      <c r="BV40" s="1">
        <v>0.94444444444444442</v>
      </c>
    </row>
    <row r="41" spans="1:74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0.8</v>
      </c>
      <c r="I41" s="8">
        <v>0.45</v>
      </c>
      <c r="J41" s="8">
        <v>0.45</v>
      </c>
      <c r="K41" s="8"/>
      <c r="L41" s="8">
        <v>0.82</v>
      </c>
      <c r="M41" s="8">
        <v>0.82</v>
      </c>
      <c r="N41" s="8">
        <v>0.82</v>
      </c>
      <c r="O41" s="8">
        <v>0.82</v>
      </c>
      <c r="P41" s="8">
        <v>0.82</v>
      </c>
      <c r="Q41" s="8">
        <v>0.82</v>
      </c>
      <c r="R41" s="8"/>
      <c r="S41" s="8">
        <v>0.82</v>
      </c>
      <c r="T41" s="8">
        <v>0.82</v>
      </c>
      <c r="U41" s="8">
        <v>0.82</v>
      </c>
      <c r="V41" s="8"/>
      <c r="W41" s="8"/>
      <c r="X41" s="8"/>
      <c r="Y41" s="8"/>
      <c r="Z41" s="8"/>
      <c r="AA41" s="8"/>
      <c r="AB41" s="8"/>
      <c r="AC41" s="8"/>
      <c r="AD41" s="8">
        <v>0.65</v>
      </c>
      <c r="AE41" s="8">
        <v>0.65</v>
      </c>
      <c r="AF41" s="8">
        <v>0.65</v>
      </c>
      <c r="AG41" s="8">
        <v>0.5</v>
      </c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R41" s="1" t="s">
        <v>169</v>
      </c>
      <c r="BS41" s="1">
        <v>470</v>
      </c>
      <c r="BT41" s="1">
        <v>620</v>
      </c>
      <c r="BU41" s="1">
        <v>590</v>
      </c>
      <c r="BV41" s="1">
        <v>680</v>
      </c>
    </row>
    <row r="42" spans="1:74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2</v>
      </c>
      <c r="I42" s="8">
        <v>0.45</v>
      </c>
      <c r="J42" s="8">
        <v>0.45</v>
      </c>
      <c r="K42" s="8"/>
      <c r="L42" s="8">
        <v>3.2</v>
      </c>
      <c r="M42" s="8">
        <v>3.2</v>
      </c>
      <c r="N42" s="8">
        <v>3.2</v>
      </c>
      <c r="O42" s="8">
        <v>3.2</v>
      </c>
      <c r="P42" s="8">
        <v>3.2</v>
      </c>
      <c r="Q42" s="8">
        <v>3.2</v>
      </c>
      <c r="R42" s="8"/>
      <c r="S42" s="8">
        <v>3.2</v>
      </c>
      <c r="T42" s="8">
        <v>3.2</v>
      </c>
      <c r="U42" s="8">
        <v>3.2</v>
      </c>
      <c r="V42" s="8"/>
      <c r="W42" s="8"/>
      <c r="X42" s="8"/>
      <c r="Y42" s="8"/>
      <c r="Z42" s="8"/>
      <c r="AA42" s="8"/>
      <c r="AB42" s="8"/>
      <c r="AC42" s="8"/>
      <c r="AD42" s="8">
        <v>0.65</v>
      </c>
      <c r="AE42" s="8">
        <v>0.65</v>
      </c>
      <c r="AF42" s="8">
        <v>0.65</v>
      </c>
      <c r="AG42" s="8">
        <v>2</v>
      </c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</row>
    <row r="43" spans="1:74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50</v>
      </c>
      <c r="I43" s="6">
        <v>222.22222222222223</v>
      </c>
      <c r="J43" s="6">
        <v>222.22222222222223</v>
      </c>
      <c r="L43" s="6">
        <v>31.25</v>
      </c>
      <c r="M43" s="6">
        <v>31.25</v>
      </c>
      <c r="N43" s="6">
        <v>31.25</v>
      </c>
      <c r="O43" s="6">
        <v>31.25</v>
      </c>
      <c r="P43" s="6">
        <v>31.25</v>
      </c>
      <c r="Q43" s="6">
        <v>31.25</v>
      </c>
      <c r="S43" s="6">
        <v>31.25</v>
      </c>
      <c r="T43" s="6">
        <v>31.25</v>
      </c>
      <c r="U43" s="6">
        <v>31.25</v>
      </c>
      <c r="AD43" s="6">
        <v>153.84615384615384</v>
      </c>
      <c r="AE43" s="6">
        <v>153.84615384615384</v>
      </c>
      <c r="AF43" s="6">
        <v>153.84615384615384</v>
      </c>
      <c r="AG43" s="6">
        <v>50</v>
      </c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R43" s="1" t="s">
        <v>168</v>
      </c>
      <c r="BS43" s="1">
        <v>16</v>
      </c>
    </row>
    <row r="44" spans="1:74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0.05</v>
      </c>
      <c r="I44" s="6">
        <v>0.22222222222222224</v>
      </c>
      <c r="J44" s="6">
        <v>0.22222222222222224</v>
      </c>
      <c r="L44" s="6">
        <v>3.125E-2</v>
      </c>
      <c r="M44" s="6">
        <v>3.125E-2</v>
      </c>
      <c r="N44" s="6">
        <v>3.125E-2</v>
      </c>
      <c r="O44" s="6">
        <v>3.125E-2</v>
      </c>
      <c r="P44" s="6">
        <v>3.125E-2</v>
      </c>
      <c r="Q44" s="6">
        <v>3.125E-2</v>
      </c>
      <c r="S44" s="6">
        <v>3.125E-2</v>
      </c>
      <c r="T44" s="6">
        <v>3.125E-2</v>
      </c>
      <c r="U44" s="6">
        <v>3.125E-2</v>
      </c>
      <c r="AD44" s="6">
        <v>0.15384615384615383</v>
      </c>
      <c r="AE44" s="6">
        <v>0.15384615384615383</v>
      </c>
      <c r="AF44" s="6">
        <v>0.15384615384615383</v>
      </c>
      <c r="AG44" s="6">
        <v>0.05</v>
      </c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R44" s="1" t="s">
        <v>170</v>
      </c>
      <c r="BS44" s="1">
        <v>7.5</v>
      </c>
    </row>
    <row r="45" spans="1:74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125</v>
      </c>
      <c r="I45" s="6">
        <v>222.22222222222223</v>
      </c>
      <c r="J45" s="6">
        <v>222.22222222222223</v>
      </c>
      <c r="L45" s="6">
        <v>121.95121951219512</v>
      </c>
      <c r="M45" s="6">
        <v>121.95121951219512</v>
      </c>
      <c r="N45" s="6">
        <v>121.95121951219512</v>
      </c>
      <c r="O45" s="6">
        <v>121.95121951219512</v>
      </c>
      <c r="P45" s="6">
        <v>121.95121951219512</v>
      </c>
      <c r="Q45" s="6">
        <v>121.95121951219512</v>
      </c>
      <c r="S45" s="6">
        <v>121.95121951219512</v>
      </c>
      <c r="T45" s="6">
        <v>121.95121951219512</v>
      </c>
      <c r="U45" s="6">
        <v>121.95121951219512</v>
      </c>
      <c r="AD45" s="6">
        <v>153.84615384615384</v>
      </c>
      <c r="AE45" s="6">
        <v>153.84615384615384</v>
      </c>
      <c r="AF45" s="6">
        <v>153.84615384615384</v>
      </c>
      <c r="AG45" s="6">
        <v>200</v>
      </c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R45" s="1" t="s">
        <v>171</v>
      </c>
      <c r="BS45" s="1">
        <v>12</v>
      </c>
    </row>
    <row r="46" spans="1:74" x14ac:dyDescent="0.25">
      <c r="B46" s="5" t="s">
        <v>9</v>
      </c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</row>
    <row r="47" spans="1:74" x14ac:dyDescent="0.25">
      <c r="A47" s="5" t="s">
        <v>98</v>
      </c>
      <c r="B47" s="5" t="s">
        <v>99</v>
      </c>
      <c r="C47" s="6" t="s">
        <v>56</v>
      </c>
      <c r="D47" s="6" t="s">
        <v>105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O47" s="6">
        <v>14.1</v>
      </c>
      <c r="P47" s="6">
        <v>14.1</v>
      </c>
      <c r="Q47" s="6">
        <v>14.1</v>
      </c>
      <c r="S47" s="6">
        <v>14.1</v>
      </c>
      <c r="T47" s="6">
        <v>14.1</v>
      </c>
      <c r="U47" s="6">
        <v>14.1</v>
      </c>
      <c r="W47" s="6">
        <v>14.1</v>
      </c>
      <c r="X47" s="6">
        <v>14.1</v>
      </c>
      <c r="Y47" s="6">
        <v>14.1</v>
      </c>
      <c r="Z47" s="6">
        <v>14.1</v>
      </c>
      <c r="AA47" s="6">
        <v>14.1</v>
      </c>
      <c r="AB47" s="6">
        <v>14.1</v>
      </c>
      <c r="AD47" s="6">
        <v>14.1</v>
      </c>
      <c r="AE47" s="6">
        <v>14.1</v>
      </c>
      <c r="AF47" s="6">
        <v>14.1</v>
      </c>
      <c r="AG47" s="6">
        <v>14.1</v>
      </c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R47" s="1" t="s">
        <v>172</v>
      </c>
      <c r="BS47" s="1">
        <v>29.375</v>
      </c>
    </row>
    <row r="48" spans="1:74" x14ac:dyDescent="0.25">
      <c r="B48" s="5" t="s">
        <v>100</v>
      </c>
      <c r="C48" s="6" t="s">
        <v>57</v>
      </c>
      <c r="D48" s="6" t="s">
        <v>105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O48" s="6">
        <v>13.4</v>
      </c>
      <c r="P48" s="6">
        <v>13.4</v>
      </c>
      <c r="Q48" s="6">
        <v>13.4</v>
      </c>
      <c r="S48" s="6">
        <v>13.4</v>
      </c>
      <c r="T48" s="6">
        <v>13.4</v>
      </c>
      <c r="U48" s="6">
        <v>13.4</v>
      </c>
      <c r="W48" s="6">
        <v>13.4</v>
      </c>
      <c r="X48" s="6">
        <v>13.4</v>
      </c>
      <c r="Y48" s="6">
        <v>13.4</v>
      </c>
      <c r="Z48" s="6">
        <v>13.4</v>
      </c>
      <c r="AA48" s="6">
        <v>13.4</v>
      </c>
      <c r="AB48" s="6">
        <v>13.4</v>
      </c>
      <c r="AD48" s="6">
        <v>13.4</v>
      </c>
      <c r="AE48" s="6">
        <v>13.4</v>
      </c>
      <c r="AF48" s="6">
        <v>13.4</v>
      </c>
      <c r="AG48" s="6">
        <v>13.4</v>
      </c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R48" s="1" t="s">
        <v>170</v>
      </c>
      <c r="BS48" s="1">
        <v>220.3125</v>
      </c>
    </row>
    <row r="49" spans="1:71" x14ac:dyDescent="0.25">
      <c r="B49" s="5" t="s">
        <v>104</v>
      </c>
      <c r="C49" s="6" t="s">
        <v>56</v>
      </c>
      <c r="D49" s="6" t="s">
        <v>105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O49" s="6">
        <v>1.6</v>
      </c>
      <c r="P49" s="6">
        <v>1.6</v>
      </c>
      <c r="Q49" s="6">
        <v>1.6</v>
      </c>
      <c r="S49" s="6">
        <v>1.6</v>
      </c>
      <c r="T49" s="6">
        <v>1.6</v>
      </c>
      <c r="U49" s="6">
        <v>1.6</v>
      </c>
      <c r="W49" s="6">
        <v>1.6</v>
      </c>
      <c r="X49" s="6">
        <v>1.6</v>
      </c>
      <c r="Y49" s="6">
        <v>1.6</v>
      </c>
      <c r="Z49" s="6">
        <v>1.6</v>
      </c>
      <c r="AA49" s="6">
        <v>1.6</v>
      </c>
      <c r="AB49" s="6">
        <v>1.6</v>
      </c>
      <c r="AD49" s="6">
        <v>1.6</v>
      </c>
      <c r="AE49" s="6">
        <v>1.6</v>
      </c>
      <c r="AF49" s="6">
        <v>1.6</v>
      </c>
      <c r="AG49" s="6">
        <v>1.6</v>
      </c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R49" s="1" t="s">
        <v>171</v>
      </c>
      <c r="BS49" s="1">
        <v>352.5</v>
      </c>
    </row>
    <row r="50" spans="1:71" x14ac:dyDescent="0.25">
      <c r="B50" s="5" t="s">
        <v>103</v>
      </c>
      <c r="C50" s="6" t="s">
        <v>57</v>
      </c>
      <c r="D50" s="6" t="s">
        <v>105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O50" s="6">
        <v>5.7</v>
      </c>
      <c r="P50" s="6">
        <v>5.7</v>
      </c>
      <c r="Q50" s="6">
        <v>5.7</v>
      </c>
      <c r="S50" s="6">
        <v>5.7</v>
      </c>
      <c r="T50" s="6">
        <v>5.7</v>
      </c>
      <c r="U50" s="6">
        <v>5.7</v>
      </c>
      <c r="W50" s="6">
        <v>5.7</v>
      </c>
      <c r="X50" s="6">
        <v>5.7</v>
      </c>
      <c r="Y50" s="6">
        <v>5.7</v>
      </c>
      <c r="Z50" s="6">
        <v>5.7</v>
      </c>
      <c r="AA50" s="6">
        <v>5.7</v>
      </c>
      <c r="AB50" s="6">
        <v>5.7</v>
      </c>
      <c r="AD50" s="6">
        <v>5.7</v>
      </c>
      <c r="AE50" s="6">
        <v>5.7</v>
      </c>
      <c r="AF50" s="6">
        <v>5.7</v>
      </c>
      <c r="AG50" s="6">
        <v>5.7</v>
      </c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</row>
    <row r="51" spans="1:71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1.77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O51" s="6">
        <v>1.44</v>
      </c>
      <c r="P51" s="6">
        <v>1.44</v>
      </c>
      <c r="Q51" s="6">
        <v>1.44</v>
      </c>
      <c r="S51" s="6">
        <v>1.44</v>
      </c>
      <c r="T51" s="6">
        <v>1.44</v>
      </c>
      <c r="U51" s="6">
        <v>1.44</v>
      </c>
      <c r="W51" s="6">
        <v>1.44</v>
      </c>
      <c r="X51" s="6">
        <v>1.44</v>
      </c>
      <c r="Y51" s="6">
        <v>1.44</v>
      </c>
      <c r="Z51" s="6">
        <v>1.44</v>
      </c>
      <c r="AA51" s="6">
        <v>1.44</v>
      </c>
      <c r="AB51" s="6">
        <v>1.44</v>
      </c>
      <c r="AD51" s="6">
        <v>1.44</v>
      </c>
      <c r="AE51" s="6">
        <v>1.44</v>
      </c>
      <c r="AF51" s="6">
        <v>1.44</v>
      </c>
      <c r="AG51" s="6">
        <v>1.44</v>
      </c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R51" s="1" t="s">
        <v>173</v>
      </c>
      <c r="BS51" s="1">
        <v>17917029.825823229</v>
      </c>
    </row>
    <row r="52" spans="1:71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3.8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O52" s="6">
        <v>4</v>
      </c>
      <c r="P52" s="6">
        <v>4</v>
      </c>
      <c r="Q52" s="6">
        <v>4</v>
      </c>
      <c r="S52" s="6">
        <v>4</v>
      </c>
      <c r="T52" s="6">
        <v>4</v>
      </c>
      <c r="U52" s="6">
        <v>4</v>
      </c>
      <c r="W52" s="6">
        <v>4</v>
      </c>
      <c r="X52" s="6">
        <v>4</v>
      </c>
      <c r="Y52" s="6">
        <v>4</v>
      </c>
      <c r="Z52" s="6">
        <v>4</v>
      </c>
      <c r="AA52" s="6">
        <v>4</v>
      </c>
      <c r="AB52" s="6">
        <v>4</v>
      </c>
      <c r="AD52" s="6">
        <v>4</v>
      </c>
      <c r="AE52" s="6">
        <v>4</v>
      </c>
      <c r="AF52" s="6">
        <v>4</v>
      </c>
      <c r="AG52" s="6">
        <v>4</v>
      </c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R52" s="1" t="s">
        <v>174</v>
      </c>
      <c r="BS52" s="1">
        <v>22396287.282279037</v>
      </c>
    </row>
    <row r="53" spans="1:71" x14ac:dyDescent="0.25">
      <c r="B53" s="5" t="s">
        <v>106</v>
      </c>
      <c r="C53" s="6" t="s">
        <v>29</v>
      </c>
      <c r="D53" s="6" t="s">
        <v>105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O53" s="6">
        <v>0.94</v>
      </c>
      <c r="P53" s="6">
        <v>0.94</v>
      </c>
      <c r="Q53" s="6">
        <v>0.94</v>
      </c>
      <c r="S53" s="6">
        <v>0.94</v>
      </c>
      <c r="T53" s="6">
        <v>0.94</v>
      </c>
      <c r="U53" s="6">
        <v>0.94</v>
      </c>
      <c r="W53" s="6">
        <v>0.94</v>
      </c>
      <c r="X53" s="6">
        <v>0.94</v>
      </c>
      <c r="Y53" s="6">
        <v>0.94</v>
      </c>
      <c r="Z53" s="6">
        <v>0.94</v>
      </c>
      <c r="AA53" s="6">
        <v>0.94</v>
      </c>
      <c r="AB53" s="6">
        <v>0.94</v>
      </c>
      <c r="AD53" s="6">
        <v>0.94</v>
      </c>
      <c r="AE53" s="6">
        <v>0.94</v>
      </c>
      <c r="AF53" s="6">
        <v>0.94</v>
      </c>
      <c r="AG53" s="6">
        <v>0.94</v>
      </c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S53" s="1">
        <v>22.396287282279037</v>
      </c>
    </row>
    <row r="54" spans="1:71" x14ac:dyDescent="0.25">
      <c r="B54" s="5" t="s">
        <v>108</v>
      </c>
      <c r="C54" s="6" t="s">
        <v>5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O54" s="6">
        <v>7.0921985815602842</v>
      </c>
      <c r="P54" s="6">
        <v>7.0921985815602842</v>
      </c>
      <c r="Q54" s="6">
        <v>7.0921985815602842</v>
      </c>
      <c r="S54" s="6">
        <v>7.0921985815602842</v>
      </c>
      <c r="T54" s="6">
        <v>7.0921985815602842</v>
      </c>
      <c r="U54" s="6">
        <v>7.0921985815602842</v>
      </c>
      <c r="W54" s="6">
        <v>7.0921985815602842</v>
      </c>
      <c r="X54" s="6">
        <v>7.0921985815602842</v>
      </c>
      <c r="Y54" s="6">
        <v>7.0921985815602842</v>
      </c>
      <c r="Z54" s="6">
        <v>7.0921985815602842</v>
      </c>
      <c r="AA54" s="6">
        <v>7.0921985815602842</v>
      </c>
      <c r="AB54" s="6">
        <v>7.0921985815602842</v>
      </c>
      <c r="AD54" s="6">
        <v>7.0921985815602842</v>
      </c>
      <c r="AE54" s="6">
        <v>7.0921985815602842</v>
      </c>
      <c r="AF54" s="6">
        <v>7.0921985815602842</v>
      </c>
      <c r="AG54" s="6">
        <v>7.0921985815602842</v>
      </c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</row>
    <row r="55" spans="1:71" x14ac:dyDescent="0.25">
      <c r="B55" s="5" t="s">
        <v>109</v>
      </c>
      <c r="C55" s="6" t="s">
        <v>6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O55" s="6">
        <v>7.4626865671641793</v>
      </c>
      <c r="P55" s="6">
        <v>7.4626865671641793</v>
      </c>
      <c r="Q55" s="6">
        <v>7.4626865671641793</v>
      </c>
      <c r="S55" s="6">
        <v>7.4626865671641793</v>
      </c>
      <c r="T55" s="6">
        <v>7.4626865671641793</v>
      </c>
      <c r="U55" s="6">
        <v>7.4626865671641793</v>
      </c>
      <c r="W55" s="6">
        <v>7.4626865671641793</v>
      </c>
      <c r="X55" s="6">
        <v>7.4626865671641793</v>
      </c>
      <c r="Y55" s="6">
        <v>7.4626865671641793</v>
      </c>
      <c r="Z55" s="6">
        <v>7.4626865671641793</v>
      </c>
      <c r="AA55" s="6">
        <v>7.4626865671641793</v>
      </c>
      <c r="AB55" s="6">
        <v>7.4626865671641793</v>
      </c>
      <c r="AD55" s="6">
        <v>7.4626865671641793</v>
      </c>
      <c r="AE55" s="6">
        <v>7.4626865671641793</v>
      </c>
      <c r="AF55" s="6">
        <v>7.4626865671641793</v>
      </c>
      <c r="AG55" s="6">
        <v>7.4626865671641793</v>
      </c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R55" s="1" t="s">
        <v>143</v>
      </c>
      <c r="BS55" s="1">
        <v>3.7952719095211767</v>
      </c>
    </row>
    <row r="56" spans="1:71" x14ac:dyDescent="0.25">
      <c r="B56" s="5" t="s">
        <v>110</v>
      </c>
      <c r="C56" s="6" t="s">
        <v>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O56" s="6">
        <v>62.5</v>
      </c>
      <c r="P56" s="6">
        <v>62.5</v>
      </c>
      <c r="Q56" s="6">
        <v>62.5</v>
      </c>
      <c r="S56" s="6">
        <v>62.5</v>
      </c>
      <c r="T56" s="6">
        <v>62.5</v>
      </c>
      <c r="U56" s="6">
        <v>62.5</v>
      </c>
      <c r="W56" s="6">
        <v>62.5</v>
      </c>
      <c r="X56" s="6">
        <v>62.5</v>
      </c>
      <c r="Y56" s="6">
        <v>62.5</v>
      </c>
      <c r="Z56" s="6">
        <v>62.5</v>
      </c>
      <c r="AA56" s="6">
        <v>62.5</v>
      </c>
      <c r="AB56" s="6">
        <v>62.5</v>
      </c>
      <c r="AD56" s="6">
        <v>62.5</v>
      </c>
      <c r="AE56" s="6">
        <v>62.5</v>
      </c>
      <c r="AF56" s="6">
        <v>62.5</v>
      </c>
      <c r="AG56" s="6">
        <v>62.5</v>
      </c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</row>
    <row r="57" spans="1:71" x14ac:dyDescent="0.25">
      <c r="B57" s="5" t="s">
        <v>111</v>
      </c>
      <c r="C57" s="6" t="s">
        <v>6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O57" s="6">
        <v>17.543859649122805</v>
      </c>
      <c r="P57" s="6">
        <v>17.543859649122805</v>
      </c>
      <c r="Q57" s="6">
        <v>17.543859649122805</v>
      </c>
      <c r="S57" s="6">
        <v>17.543859649122805</v>
      </c>
      <c r="T57" s="6">
        <v>17.543859649122805</v>
      </c>
      <c r="U57" s="6">
        <v>17.543859649122805</v>
      </c>
      <c r="W57" s="6">
        <v>17.543859649122805</v>
      </c>
      <c r="X57" s="6">
        <v>17.543859649122805</v>
      </c>
      <c r="Y57" s="6">
        <v>17.543859649122805</v>
      </c>
      <c r="Z57" s="6">
        <v>17.543859649122805</v>
      </c>
      <c r="AA57" s="6">
        <v>17.543859649122805</v>
      </c>
      <c r="AB57" s="6">
        <v>17.543859649122805</v>
      </c>
      <c r="AD57" s="6">
        <v>17.543859649122805</v>
      </c>
      <c r="AE57" s="6">
        <v>17.543859649122805</v>
      </c>
      <c r="AF57" s="6">
        <v>17.543859649122805</v>
      </c>
      <c r="AG57" s="6">
        <v>17.543859649122805</v>
      </c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</row>
    <row r="58" spans="1:71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56.497175141242934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O58" s="6">
        <v>69.444444444444443</v>
      </c>
      <c r="P58" s="6">
        <v>69.444444444444443</v>
      </c>
      <c r="Q58" s="6">
        <v>69.444444444444443</v>
      </c>
      <c r="S58" s="6">
        <v>69.444444444444443</v>
      </c>
      <c r="T58" s="6">
        <v>69.444444444444443</v>
      </c>
      <c r="U58" s="6">
        <v>69.444444444444443</v>
      </c>
      <c r="W58" s="6">
        <v>69.444444444444443</v>
      </c>
      <c r="X58" s="6">
        <v>69.444444444444443</v>
      </c>
      <c r="Y58" s="6">
        <v>69.444444444444443</v>
      </c>
      <c r="Z58" s="6">
        <v>69.444444444444443</v>
      </c>
      <c r="AA58" s="6">
        <v>69.444444444444443</v>
      </c>
      <c r="AB58" s="6">
        <v>69.444444444444443</v>
      </c>
      <c r="AD58" s="6">
        <v>69.444444444444443</v>
      </c>
      <c r="AE58" s="6">
        <v>69.444444444444443</v>
      </c>
      <c r="AF58" s="6">
        <v>69.444444444444443</v>
      </c>
      <c r="AG58" s="6">
        <v>69.444444444444443</v>
      </c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</row>
    <row r="59" spans="1:71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26.315789473684212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O59" s="6">
        <v>25</v>
      </c>
      <c r="P59" s="6">
        <v>25</v>
      </c>
      <c r="Q59" s="6">
        <v>25</v>
      </c>
      <c r="S59" s="6">
        <v>25</v>
      </c>
      <c r="T59" s="6">
        <v>25</v>
      </c>
      <c r="U59" s="6">
        <v>25</v>
      </c>
      <c r="W59" s="6">
        <v>25</v>
      </c>
      <c r="X59" s="6">
        <v>25</v>
      </c>
      <c r="Y59" s="6">
        <v>25</v>
      </c>
      <c r="Z59" s="6">
        <v>25</v>
      </c>
      <c r="AA59" s="6">
        <v>25</v>
      </c>
      <c r="AB59" s="6">
        <v>25</v>
      </c>
      <c r="AD59" s="6">
        <v>25</v>
      </c>
      <c r="AE59" s="6">
        <v>25</v>
      </c>
      <c r="AF59" s="6">
        <v>25</v>
      </c>
      <c r="AG59" s="6">
        <v>25</v>
      </c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</row>
    <row r="60" spans="1:71" x14ac:dyDescent="0.25">
      <c r="B60" s="5" t="s">
        <v>222</v>
      </c>
      <c r="I60" s="6">
        <v>1</v>
      </c>
      <c r="J60" s="6">
        <v>1</v>
      </c>
      <c r="L60" s="6">
        <v>1</v>
      </c>
      <c r="M60" s="6">
        <v>1</v>
      </c>
      <c r="N60" s="6">
        <v>1</v>
      </c>
      <c r="O60" s="6">
        <v>1</v>
      </c>
      <c r="P60" s="6">
        <v>1</v>
      </c>
      <c r="Q60" s="6">
        <v>1</v>
      </c>
      <c r="S60" s="6">
        <v>1</v>
      </c>
      <c r="T60" s="6">
        <v>1</v>
      </c>
      <c r="U60" s="6">
        <v>1</v>
      </c>
      <c r="W60" s="6">
        <v>1</v>
      </c>
      <c r="X60" s="6">
        <v>1</v>
      </c>
      <c r="Y60" s="6">
        <v>1</v>
      </c>
      <c r="Z60" s="6">
        <v>1</v>
      </c>
      <c r="AA60" s="6">
        <v>1</v>
      </c>
      <c r="AB60" s="6">
        <v>1</v>
      </c>
      <c r="AD60" s="6">
        <v>1</v>
      </c>
      <c r="AE60" s="6">
        <v>1</v>
      </c>
      <c r="AF60" s="6">
        <v>1</v>
      </c>
      <c r="AG60" s="6">
        <v>1</v>
      </c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</row>
    <row r="61" spans="1:71" x14ac:dyDescent="0.25">
      <c r="B61" s="5" t="s">
        <v>221</v>
      </c>
      <c r="I61" s="6">
        <v>1</v>
      </c>
      <c r="J61" s="6">
        <v>1</v>
      </c>
      <c r="L61" s="6">
        <v>1</v>
      </c>
      <c r="M61" s="6">
        <v>1</v>
      </c>
      <c r="N61" s="6">
        <v>1</v>
      </c>
      <c r="O61" s="6">
        <v>1</v>
      </c>
      <c r="P61" s="6">
        <v>1</v>
      </c>
      <c r="Q61" s="6">
        <v>1</v>
      </c>
      <c r="S61" s="6">
        <v>1</v>
      </c>
      <c r="T61" s="6">
        <v>1</v>
      </c>
      <c r="U61" s="6">
        <v>1</v>
      </c>
      <c r="W61" s="6">
        <v>1</v>
      </c>
      <c r="X61" s="6">
        <v>1</v>
      </c>
      <c r="Y61" s="6">
        <v>1</v>
      </c>
      <c r="Z61" s="6">
        <v>1</v>
      </c>
      <c r="AA61" s="6">
        <v>1</v>
      </c>
      <c r="AB61" s="6">
        <v>1</v>
      </c>
      <c r="AD61" s="6">
        <v>1</v>
      </c>
      <c r="AE61" s="6">
        <v>1</v>
      </c>
      <c r="AF61" s="6">
        <v>1</v>
      </c>
      <c r="AG61" s="6">
        <v>1</v>
      </c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</row>
    <row r="62" spans="1:71" x14ac:dyDescent="0.25">
      <c r="A62" s="1"/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56.497175141242934</v>
      </c>
      <c r="I62" s="6">
        <v>139.03664302600473</v>
      </c>
      <c r="J62" s="6">
        <v>139.03664302600473</v>
      </c>
      <c r="L62" s="6">
        <v>139.03664302600473</v>
      </c>
      <c r="M62" s="6">
        <v>139.03664302600473</v>
      </c>
      <c r="N62" s="6">
        <v>139.03664302600473</v>
      </c>
      <c r="O62" s="6">
        <v>139.03664302600473</v>
      </c>
      <c r="P62" s="6">
        <v>139.03664302600473</v>
      </c>
      <c r="Q62" s="6">
        <v>139.03664302600473</v>
      </c>
      <c r="S62" s="6">
        <v>139.03664302600473</v>
      </c>
      <c r="T62" s="6">
        <v>139.03664302600473</v>
      </c>
      <c r="U62" s="6">
        <v>139.03664302600473</v>
      </c>
      <c r="W62" s="6">
        <v>139.03664302600473</v>
      </c>
      <c r="X62" s="6">
        <v>139.03664302600473</v>
      </c>
      <c r="Y62" s="6">
        <v>139.03664302600473</v>
      </c>
      <c r="Z62" s="6">
        <v>139.03664302600473</v>
      </c>
      <c r="AA62" s="6">
        <v>139.03664302600473</v>
      </c>
      <c r="AB62" s="6">
        <v>139.03664302600473</v>
      </c>
      <c r="AD62" s="6">
        <v>139.03664302600473</v>
      </c>
      <c r="AE62" s="6">
        <v>139.03664302600473</v>
      </c>
      <c r="AF62" s="6">
        <v>139.03664302600473</v>
      </c>
      <c r="AG62" s="6">
        <v>139.03664302600473</v>
      </c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</row>
    <row r="63" spans="1:71" x14ac:dyDescent="0.25"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26.315789473684212</v>
      </c>
      <c r="I63" s="6">
        <v>50.006546216286985</v>
      </c>
      <c r="J63" s="6">
        <v>50.006546216286985</v>
      </c>
      <c r="L63" s="6">
        <v>50.006546216286985</v>
      </c>
      <c r="M63" s="6">
        <v>50.006546216286985</v>
      </c>
      <c r="N63" s="6">
        <v>50.006546216286985</v>
      </c>
      <c r="O63" s="6">
        <v>50.006546216286985</v>
      </c>
      <c r="P63" s="6">
        <v>50.006546216286985</v>
      </c>
      <c r="Q63" s="6">
        <v>50.006546216286985</v>
      </c>
      <c r="S63" s="6">
        <v>50.006546216286985</v>
      </c>
      <c r="T63" s="6">
        <v>50.006546216286985</v>
      </c>
      <c r="U63" s="6">
        <v>50.006546216286985</v>
      </c>
      <c r="W63" s="6">
        <v>50.006546216286985</v>
      </c>
      <c r="X63" s="6">
        <v>50.006546216286985</v>
      </c>
      <c r="Y63" s="6">
        <v>50.006546216286985</v>
      </c>
      <c r="Z63" s="6">
        <v>50.006546216286985</v>
      </c>
      <c r="AA63" s="6">
        <v>50.006546216286985</v>
      </c>
      <c r="AB63" s="6">
        <v>50.006546216286985</v>
      </c>
      <c r="AD63" s="6">
        <v>50.006546216286985</v>
      </c>
      <c r="AE63" s="6">
        <v>50.006546216286985</v>
      </c>
      <c r="AF63" s="6">
        <v>50.006546216286985</v>
      </c>
      <c r="AG63" s="6">
        <v>50.006546216286985</v>
      </c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</row>
    <row r="64" spans="1:71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2.6315789473684213E-2</v>
      </c>
      <c r="I64" s="6">
        <v>5.0006546216286987E-2</v>
      </c>
      <c r="J64" s="6">
        <v>5.0006546216286987E-2</v>
      </c>
      <c r="L64" s="6">
        <v>5.0006546216286987E-2</v>
      </c>
      <c r="M64" s="6">
        <v>5.0006546216286987E-2</v>
      </c>
      <c r="N64" s="6">
        <v>5.0006546216286987E-2</v>
      </c>
      <c r="O64" s="6">
        <v>5.0006546216286987E-2</v>
      </c>
      <c r="P64" s="6">
        <v>5.0006546216286987E-2</v>
      </c>
      <c r="Q64" s="6">
        <v>5.0006546216286987E-2</v>
      </c>
      <c r="S64" s="6">
        <v>5.0006546216286987E-2</v>
      </c>
      <c r="T64" s="6">
        <v>5.0006546216286987E-2</v>
      </c>
      <c r="U64" s="6">
        <v>5.0006546216286987E-2</v>
      </c>
      <c r="W64" s="6">
        <v>5.0006546216286987E-2</v>
      </c>
      <c r="X64" s="6">
        <v>5.0006546216286987E-2</v>
      </c>
      <c r="Y64" s="6">
        <v>5.0006546216286987E-2</v>
      </c>
      <c r="Z64" s="6">
        <v>5.0006546216286987E-2</v>
      </c>
      <c r="AA64" s="6">
        <v>5.0006546216286987E-2</v>
      </c>
      <c r="AB64" s="6">
        <v>5.0006546216286987E-2</v>
      </c>
      <c r="AD64" s="6">
        <v>5.0006546216286987E-2</v>
      </c>
      <c r="AE64" s="6">
        <v>5.0006546216286987E-2</v>
      </c>
      <c r="AF64" s="6">
        <v>5.0006546216286987E-2</v>
      </c>
      <c r="AG64" s="6">
        <v>5.0006546216286987E-2</v>
      </c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</row>
    <row r="65" spans="1:61" x14ac:dyDescent="0.25"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</row>
    <row r="66" spans="1:61" x14ac:dyDescent="0.25"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</row>
    <row r="67" spans="1:61" x14ac:dyDescent="0.25"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</row>
    <row r="68" spans="1:61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/>
      <c r="I68" s="8">
        <v>4.4000000000000004</v>
      </c>
      <c r="J68" s="8">
        <v>4.4000000000000004</v>
      </c>
      <c r="K68" s="8"/>
      <c r="L68" s="8">
        <v>4.4000000000000004</v>
      </c>
      <c r="M68" s="8">
        <v>4.4000000000000004</v>
      </c>
      <c r="N68" s="8">
        <v>4.4000000000000004</v>
      </c>
      <c r="O68" s="8">
        <v>4.4000000000000004</v>
      </c>
      <c r="P68" s="8">
        <v>4.4000000000000004</v>
      </c>
      <c r="Q68" s="8">
        <v>4.4000000000000004</v>
      </c>
      <c r="R68" s="8"/>
      <c r="S68" s="8">
        <v>4.4000000000000004</v>
      </c>
      <c r="T68" s="8">
        <v>4.4000000000000004</v>
      </c>
      <c r="U68" s="8">
        <v>4.4000000000000004</v>
      </c>
      <c r="V68" s="8"/>
      <c r="W68" s="8">
        <v>205.77505212163373</v>
      </c>
      <c r="X68" s="8">
        <v>205.77505212163373</v>
      </c>
      <c r="Y68" s="8">
        <v>205.77505212163373</v>
      </c>
      <c r="Z68" s="8">
        <v>205.77505212163373</v>
      </c>
      <c r="AA68" s="8">
        <v>205.77505212163373</v>
      </c>
      <c r="AB68" s="8">
        <v>205.77505212163373</v>
      </c>
      <c r="AC68" s="8"/>
      <c r="AD68" s="8">
        <v>4.4000000000000004</v>
      </c>
      <c r="AE68" s="8">
        <v>4.4000000000000004</v>
      </c>
      <c r="AF68" s="8">
        <v>4.4000000000000004</v>
      </c>
      <c r="AG68" s="8">
        <v>4.4000000000000004</v>
      </c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</row>
    <row r="69" spans="1:61" x14ac:dyDescent="0.25">
      <c r="B69" s="7" t="s">
        <v>45</v>
      </c>
      <c r="C69" s="8" t="s">
        <v>48</v>
      </c>
      <c r="D69" s="8"/>
      <c r="E69" s="8"/>
      <c r="F69" s="8"/>
      <c r="G69" s="8"/>
      <c r="H69" s="8"/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O69" s="8">
        <v>0.17</v>
      </c>
      <c r="P69" s="8">
        <v>0.17</v>
      </c>
      <c r="Q69" s="8">
        <v>0.17</v>
      </c>
      <c r="R69" s="8"/>
      <c r="S69" s="8">
        <v>0.17</v>
      </c>
      <c r="T69" s="8">
        <v>0.17</v>
      </c>
      <c r="U69" s="8">
        <v>0.17</v>
      </c>
      <c r="V69" s="8"/>
      <c r="W69" s="8">
        <v>0.17</v>
      </c>
      <c r="X69" s="8">
        <v>0.17</v>
      </c>
      <c r="Y69" s="8">
        <v>0.17</v>
      </c>
      <c r="Z69" s="8">
        <v>0.17</v>
      </c>
      <c r="AA69" s="8">
        <v>0.17</v>
      </c>
      <c r="AB69" s="8">
        <v>0.17</v>
      </c>
      <c r="AC69" s="8"/>
      <c r="AD69" s="8">
        <v>0.17</v>
      </c>
      <c r="AE69" s="8">
        <v>0.17</v>
      </c>
      <c r="AF69" s="8">
        <v>0.17</v>
      </c>
      <c r="AG69" s="8">
        <v>0.17</v>
      </c>
      <c r="AK69" s="14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</row>
    <row r="70" spans="1:61" x14ac:dyDescent="0.25">
      <c r="B70" s="7" t="s">
        <v>46</v>
      </c>
      <c r="C70" s="8" t="s">
        <v>49</v>
      </c>
      <c r="D70" s="8"/>
      <c r="E70" s="8"/>
      <c r="F70" s="8"/>
      <c r="G70" s="8"/>
      <c r="H70" s="8"/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O70" s="8">
        <v>0.3</v>
      </c>
      <c r="P70" s="8">
        <v>0.3</v>
      </c>
      <c r="Q70" s="8">
        <v>0.3</v>
      </c>
      <c r="R70" s="8"/>
      <c r="S70" s="8">
        <v>0.3</v>
      </c>
      <c r="T70" s="8">
        <v>0.3</v>
      </c>
      <c r="U70" s="8">
        <v>0.3</v>
      </c>
      <c r="V70" s="8"/>
      <c r="W70" s="8">
        <v>0.3</v>
      </c>
      <c r="X70" s="8">
        <v>0.3</v>
      </c>
      <c r="Y70" s="8">
        <v>0.3</v>
      </c>
      <c r="Z70" s="8">
        <v>0.3</v>
      </c>
      <c r="AA70" s="8">
        <v>0.3</v>
      </c>
      <c r="AB70" s="8">
        <v>0.3</v>
      </c>
      <c r="AC70" s="8"/>
      <c r="AD70" s="8">
        <v>0.3</v>
      </c>
      <c r="AE70" s="8">
        <v>0.3</v>
      </c>
      <c r="AF70" s="8">
        <v>0.3</v>
      </c>
      <c r="AG70" s="8">
        <v>0.3</v>
      </c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</row>
    <row r="71" spans="1:61" x14ac:dyDescent="0.25">
      <c r="B71" s="7" t="s">
        <v>45</v>
      </c>
      <c r="C71" s="8" t="s">
        <v>119</v>
      </c>
      <c r="D71" s="8"/>
      <c r="E71" s="8"/>
      <c r="F71" s="8"/>
      <c r="G71" s="8"/>
      <c r="H71" s="8"/>
      <c r="I71" s="8">
        <v>0.6120000000000001</v>
      </c>
      <c r="J71" s="8">
        <v>0.6120000000000001</v>
      </c>
      <c r="K71" s="8"/>
      <c r="L71" s="8">
        <v>0.6120000000000001</v>
      </c>
      <c r="M71" s="8">
        <v>0.6120000000000001</v>
      </c>
      <c r="N71" s="8">
        <v>0.6120000000000001</v>
      </c>
      <c r="O71" s="8">
        <v>0.6120000000000001</v>
      </c>
      <c r="P71" s="8">
        <v>0.6120000000000001</v>
      </c>
      <c r="Q71" s="8">
        <v>0.6120000000000001</v>
      </c>
      <c r="R71" s="8"/>
      <c r="S71" s="8">
        <v>0.6120000000000001</v>
      </c>
      <c r="T71" s="8">
        <v>0.6120000000000001</v>
      </c>
      <c r="U71" s="8">
        <v>0.6120000000000001</v>
      </c>
      <c r="V71" s="8"/>
      <c r="W71" s="8">
        <v>0.6120000000000001</v>
      </c>
      <c r="X71" s="8">
        <v>0.6120000000000001</v>
      </c>
      <c r="Y71" s="8">
        <v>0.6120000000000001</v>
      </c>
      <c r="Z71" s="8">
        <v>0.6120000000000001</v>
      </c>
      <c r="AA71" s="8">
        <v>0.6120000000000001</v>
      </c>
      <c r="AB71" s="8">
        <v>0.6120000000000001</v>
      </c>
      <c r="AC71" s="8"/>
      <c r="AD71" s="8">
        <v>0.6120000000000001</v>
      </c>
      <c r="AE71" s="8">
        <v>0.6120000000000001</v>
      </c>
      <c r="AF71" s="8">
        <v>0.6120000000000001</v>
      </c>
      <c r="AG71" s="8">
        <v>0.6120000000000001</v>
      </c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</row>
    <row r="72" spans="1:61" x14ac:dyDescent="0.25">
      <c r="B72" s="7" t="s">
        <v>46</v>
      </c>
      <c r="C72" s="8" t="s">
        <v>69</v>
      </c>
      <c r="D72" s="8"/>
      <c r="E72" s="8"/>
      <c r="F72" s="8"/>
      <c r="G72" s="8"/>
      <c r="H72" s="8"/>
      <c r="I72" s="8">
        <v>1.08</v>
      </c>
      <c r="J72" s="8">
        <v>1.08</v>
      </c>
      <c r="K72" s="8"/>
      <c r="L72" s="8">
        <v>1.08</v>
      </c>
      <c r="M72" s="8">
        <v>1.08</v>
      </c>
      <c r="N72" s="8">
        <v>1.08</v>
      </c>
      <c r="O72" s="8">
        <v>1.08</v>
      </c>
      <c r="P72" s="8">
        <v>1.08</v>
      </c>
      <c r="Q72" s="8">
        <v>1.08</v>
      </c>
      <c r="R72" s="8"/>
      <c r="S72" s="8">
        <v>1.08</v>
      </c>
      <c r="T72" s="8">
        <v>1.08</v>
      </c>
      <c r="U72" s="8">
        <v>1.08</v>
      </c>
      <c r="V72" s="8"/>
      <c r="W72" s="8">
        <v>1.08</v>
      </c>
      <c r="X72" s="8">
        <v>1.08</v>
      </c>
      <c r="Y72" s="8">
        <v>1.08</v>
      </c>
      <c r="Z72" s="8">
        <v>1.08</v>
      </c>
      <c r="AA72" s="8">
        <v>1.08</v>
      </c>
      <c r="AB72" s="8">
        <v>1.08</v>
      </c>
      <c r="AC72" s="8"/>
      <c r="AD72" s="8">
        <v>1.08</v>
      </c>
      <c r="AE72" s="8">
        <v>1.08</v>
      </c>
      <c r="AF72" s="8">
        <v>1.08</v>
      </c>
      <c r="AG72" s="8">
        <v>1.08</v>
      </c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</row>
    <row r="73" spans="1:61" x14ac:dyDescent="0.25">
      <c r="B73" s="5" t="s">
        <v>50</v>
      </c>
      <c r="C73" s="6" t="s">
        <v>6</v>
      </c>
      <c r="I73" s="6">
        <v>14.666666666666668</v>
      </c>
      <c r="J73" s="6">
        <v>14.666666666666668</v>
      </c>
      <c r="L73" s="6">
        <v>14.666666666666668</v>
      </c>
      <c r="M73" s="6">
        <v>14.666666666666668</v>
      </c>
      <c r="N73" s="6">
        <v>14.666666666666668</v>
      </c>
      <c r="O73" s="6">
        <v>14.666666666666668</v>
      </c>
      <c r="P73" s="6">
        <v>14.666666666666668</v>
      </c>
      <c r="Q73" s="6">
        <v>14.666666666666668</v>
      </c>
      <c r="S73" s="6">
        <v>14.666666666666668</v>
      </c>
      <c r="T73" s="6">
        <v>14.666666666666668</v>
      </c>
      <c r="U73" s="6">
        <v>14.666666666666668</v>
      </c>
      <c r="W73" s="6">
        <v>685.91684040544578</v>
      </c>
      <c r="X73" s="6">
        <v>685.91684040544578</v>
      </c>
      <c r="Y73" s="6">
        <v>685.91684040544578</v>
      </c>
      <c r="Z73" s="6">
        <v>685.91684040544578</v>
      </c>
      <c r="AA73" s="6">
        <v>685.91684040544578</v>
      </c>
      <c r="AB73" s="6">
        <v>685.91684040544578</v>
      </c>
      <c r="AD73" s="6">
        <v>14.666666666666668</v>
      </c>
      <c r="AE73" s="6">
        <v>14.666666666666668</v>
      </c>
      <c r="AF73" s="6">
        <v>14.666666666666668</v>
      </c>
      <c r="AG73" s="6">
        <v>14.666666666666668</v>
      </c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</row>
    <row r="74" spans="1:61" x14ac:dyDescent="0.25">
      <c r="A74" s="5" t="s">
        <v>11</v>
      </c>
      <c r="B74" s="5" t="s">
        <v>50</v>
      </c>
      <c r="C74" s="6" t="s">
        <v>42</v>
      </c>
      <c r="I74" s="6">
        <v>1.4666666666666668E-2</v>
      </c>
      <c r="J74" s="6">
        <v>1.4666666666666668E-2</v>
      </c>
      <c r="L74" s="6">
        <v>1.4666666666666668E-2</v>
      </c>
      <c r="M74" s="6">
        <v>1.4666666666666668E-2</v>
      </c>
      <c r="N74" s="6">
        <v>1.4666666666666668E-2</v>
      </c>
      <c r="O74" s="6">
        <v>1.4666666666666668E-2</v>
      </c>
      <c r="P74" s="6">
        <v>1.4666666666666668E-2</v>
      </c>
      <c r="Q74" s="6">
        <v>1.4666666666666668E-2</v>
      </c>
      <c r="S74" s="6">
        <v>1.4666666666666668E-2</v>
      </c>
      <c r="T74" s="6">
        <v>1.4666666666666668E-2</v>
      </c>
      <c r="U74" s="6">
        <v>1.4666666666666668E-2</v>
      </c>
      <c r="W74" s="6">
        <v>0.68591684040544576</v>
      </c>
      <c r="X74" s="6">
        <v>0.68591684040544576</v>
      </c>
      <c r="Y74" s="6">
        <v>0.68591684040544576</v>
      </c>
      <c r="Z74" s="6">
        <v>0.68591684040544576</v>
      </c>
      <c r="AA74" s="6">
        <v>0.68591684040544576</v>
      </c>
      <c r="AB74" s="6">
        <v>0.68591684040544576</v>
      </c>
      <c r="AD74" s="6">
        <v>1.4666666666666668E-2</v>
      </c>
      <c r="AE74" s="6">
        <v>1.4666666666666668E-2</v>
      </c>
      <c r="AF74" s="6">
        <v>1.4666666666666668E-2</v>
      </c>
      <c r="AG74" s="6">
        <v>1.4666666666666668E-2</v>
      </c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</row>
    <row r="75" spans="1:61" x14ac:dyDescent="0.25">
      <c r="A75" s="12" t="s">
        <v>3</v>
      </c>
      <c r="B75" s="5" t="s">
        <v>51</v>
      </c>
      <c r="C75" s="6" t="s">
        <v>5</v>
      </c>
      <c r="I75" s="6">
        <v>25.882352941176471</v>
      </c>
      <c r="J75" s="6">
        <v>25.882352941176471</v>
      </c>
      <c r="L75" s="6">
        <v>25.882352941176471</v>
      </c>
      <c r="M75" s="6">
        <v>25.882352941176471</v>
      </c>
      <c r="N75" s="6">
        <v>25.882352941176471</v>
      </c>
      <c r="O75" s="6">
        <v>25.882352941176471</v>
      </c>
      <c r="P75" s="6">
        <v>25.882352941176471</v>
      </c>
      <c r="Q75" s="6">
        <v>25.882352941176471</v>
      </c>
      <c r="S75" s="6">
        <v>25.882352941176471</v>
      </c>
      <c r="T75" s="6">
        <v>25.882352941176471</v>
      </c>
      <c r="U75" s="6">
        <v>25.882352941176471</v>
      </c>
      <c r="W75" s="6">
        <v>1210.4414830684336</v>
      </c>
      <c r="X75" s="6">
        <v>1210.4414830684336</v>
      </c>
      <c r="Y75" s="6">
        <v>1210.4414830684336</v>
      </c>
      <c r="Z75" s="6">
        <v>1210.4414830684336</v>
      </c>
      <c r="AA75" s="6">
        <v>1210.4414830684336</v>
      </c>
      <c r="AB75" s="6">
        <v>1210.4414830684336</v>
      </c>
      <c r="AD75" s="6">
        <v>25.882352941176471</v>
      </c>
      <c r="AE75" s="6">
        <v>25.882352941176471</v>
      </c>
      <c r="AF75" s="6">
        <v>25.882352941176471</v>
      </c>
      <c r="AG75" s="6">
        <v>25.882352941176471</v>
      </c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</row>
    <row r="76" spans="1:61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/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O76" s="8">
        <v>200</v>
      </c>
      <c r="P76" s="8">
        <v>200</v>
      </c>
      <c r="Q76" s="8">
        <v>200</v>
      </c>
      <c r="R76" s="8"/>
      <c r="S76" s="8">
        <v>200</v>
      </c>
      <c r="T76" s="8">
        <v>200</v>
      </c>
      <c r="U76" s="8">
        <v>200</v>
      </c>
      <c r="V76" s="8"/>
      <c r="W76" s="8">
        <v>200</v>
      </c>
      <c r="X76" s="8">
        <v>200</v>
      </c>
      <c r="Y76" s="8">
        <v>200</v>
      </c>
      <c r="Z76" s="8">
        <v>200</v>
      </c>
      <c r="AA76" s="8">
        <v>200</v>
      </c>
      <c r="AB76" s="8">
        <v>200</v>
      </c>
      <c r="AC76" s="8"/>
      <c r="AD76" s="8">
        <v>200</v>
      </c>
      <c r="AE76" s="8">
        <v>200</v>
      </c>
      <c r="AF76" s="8">
        <v>200</v>
      </c>
      <c r="AG76" s="8">
        <v>200</v>
      </c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</row>
    <row r="77" spans="1:61" x14ac:dyDescent="0.25">
      <c r="B77" s="5" t="s">
        <v>53</v>
      </c>
      <c r="C77" s="6" t="s">
        <v>10</v>
      </c>
      <c r="I77" s="6">
        <v>880.00000000000011</v>
      </c>
      <c r="J77" s="6">
        <v>880.00000000000011</v>
      </c>
      <c r="L77" s="6">
        <v>880.00000000000011</v>
      </c>
      <c r="M77" s="6">
        <v>880.00000000000011</v>
      </c>
      <c r="N77" s="6">
        <v>880.00000000000011</v>
      </c>
      <c r="O77" s="6">
        <v>880.00000000000011</v>
      </c>
      <c r="P77" s="6">
        <v>880.00000000000011</v>
      </c>
      <c r="Q77" s="6">
        <v>880.00000000000011</v>
      </c>
      <c r="S77" s="6">
        <v>880.00000000000011</v>
      </c>
      <c r="T77" s="6">
        <v>880.00000000000011</v>
      </c>
      <c r="U77" s="6">
        <v>880.00000000000011</v>
      </c>
      <c r="W77" s="6">
        <v>41155.010424326749</v>
      </c>
      <c r="X77" s="6">
        <v>41155.010424326749</v>
      </c>
      <c r="Y77" s="6">
        <v>41155.010424326749</v>
      </c>
      <c r="Z77" s="6">
        <v>41155.010424326749</v>
      </c>
      <c r="AA77" s="6">
        <v>41155.010424326749</v>
      </c>
      <c r="AB77" s="6">
        <v>41155.010424326749</v>
      </c>
      <c r="AD77" s="6">
        <v>880.00000000000011</v>
      </c>
      <c r="AE77" s="6">
        <v>880.00000000000011</v>
      </c>
      <c r="AF77" s="6">
        <v>880.00000000000011</v>
      </c>
      <c r="AG77" s="6">
        <v>880.00000000000011</v>
      </c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</row>
    <row r="78" spans="1:61" x14ac:dyDescent="0.25">
      <c r="B78" s="6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</row>
    <row r="79" spans="1:61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11.6</v>
      </c>
      <c r="I79" s="10">
        <v>12.7</v>
      </c>
      <c r="J79" s="10">
        <v>12.7</v>
      </c>
      <c r="K79" s="10"/>
      <c r="L79" s="11">
        <v>33.299999999999997</v>
      </c>
      <c r="M79" s="11">
        <v>33.299999999999997</v>
      </c>
      <c r="N79" s="11">
        <v>33.299999999999997</v>
      </c>
      <c r="O79" s="11">
        <v>33.299999999999997</v>
      </c>
      <c r="P79" s="11">
        <v>33.299999999999997</v>
      </c>
      <c r="Q79" s="11">
        <v>33.299999999999997</v>
      </c>
      <c r="R79" s="10"/>
      <c r="S79" s="11">
        <v>33.299999999999997</v>
      </c>
      <c r="T79" s="11">
        <v>33.299999999999997</v>
      </c>
      <c r="U79" s="11">
        <v>33.299999999999997</v>
      </c>
      <c r="V79" s="10"/>
      <c r="W79" s="8"/>
      <c r="X79" s="8"/>
      <c r="Y79" s="8"/>
      <c r="Z79" s="8"/>
      <c r="AA79" s="8"/>
      <c r="AB79" s="8"/>
      <c r="AC79" s="8"/>
      <c r="AD79" s="11">
        <v>33.299999999999997</v>
      </c>
      <c r="AE79" s="11">
        <v>33.299999999999997</v>
      </c>
      <c r="AF79" s="11">
        <v>33.299999999999997</v>
      </c>
      <c r="AG79" s="11">
        <v>33.299999999999997</v>
      </c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</row>
    <row r="80" spans="1:61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/>
      <c r="H80" s="10">
        <v>41.76</v>
      </c>
      <c r="I80" s="10">
        <v>45.72</v>
      </c>
      <c r="J80" s="10">
        <v>45.72</v>
      </c>
      <c r="K80" s="10"/>
      <c r="L80" s="10">
        <v>119.88</v>
      </c>
      <c r="M80" s="10">
        <v>119.88</v>
      </c>
      <c r="N80" s="10">
        <v>119.88</v>
      </c>
      <c r="O80" s="10">
        <v>119.88</v>
      </c>
      <c r="P80" s="10">
        <v>119.88</v>
      </c>
      <c r="Q80" s="10">
        <v>119.88</v>
      </c>
      <c r="R80" s="10"/>
      <c r="S80" s="10">
        <v>119.88</v>
      </c>
      <c r="T80" s="10">
        <v>119.88</v>
      </c>
      <c r="U80" s="10">
        <v>119.88</v>
      </c>
      <c r="V80" s="10"/>
      <c r="W80" s="10">
        <v>0</v>
      </c>
      <c r="X80" s="10">
        <v>0</v>
      </c>
      <c r="Y80" s="10">
        <v>0</v>
      </c>
      <c r="Z80" s="10">
        <v>0</v>
      </c>
      <c r="AA80" s="10">
        <v>0</v>
      </c>
      <c r="AB80" s="10">
        <v>0</v>
      </c>
      <c r="AC80" s="10"/>
      <c r="AD80" s="10">
        <v>119.88</v>
      </c>
      <c r="AE80" s="10">
        <v>119.88</v>
      </c>
      <c r="AF80" s="10">
        <v>119.88</v>
      </c>
      <c r="AG80" s="10">
        <v>119.88</v>
      </c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</row>
    <row r="81" spans="1:61" x14ac:dyDescent="0.25">
      <c r="B81" s="7"/>
      <c r="C81" s="6" t="s">
        <v>69</v>
      </c>
      <c r="E81" s="6">
        <v>34.92</v>
      </c>
      <c r="F81" s="11"/>
      <c r="G81" s="11"/>
      <c r="H81" s="6">
        <v>34.92</v>
      </c>
      <c r="I81" s="10"/>
      <c r="J81" s="10"/>
      <c r="K81" s="10"/>
      <c r="L81" s="11"/>
      <c r="M81" s="11"/>
      <c r="N81" s="11"/>
      <c r="O81" s="11"/>
      <c r="P81" s="11"/>
      <c r="Q81" s="11"/>
      <c r="R81" s="10"/>
      <c r="S81" s="11"/>
      <c r="T81" s="11"/>
      <c r="U81" s="11"/>
      <c r="V81" s="10"/>
      <c r="W81" s="8"/>
      <c r="X81" s="8"/>
      <c r="Y81" s="8"/>
      <c r="Z81" s="8"/>
      <c r="AA81" s="8"/>
      <c r="AB81" s="8"/>
      <c r="AC81" s="8"/>
      <c r="AD81" s="11"/>
      <c r="AE81" s="11"/>
      <c r="AF81" s="11"/>
      <c r="AG81" s="11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</row>
    <row r="82" spans="1:61" x14ac:dyDescent="0.25">
      <c r="B82" s="7"/>
      <c r="F82" s="11"/>
      <c r="G82" s="11"/>
      <c r="I82" s="10"/>
      <c r="J82" s="10"/>
      <c r="K82" s="10"/>
      <c r="L82" s="11"/>
      <c r="M82" s="11"/>
      <c r="N82" s="11"/>
      <c r="O82" s="11"/>
      <c r="P82" s="11"/>
      <c r="Q82" s="11"/>
      <c r="R82" s="10"/>
      <c r="S82" s="11"/>
      <c r="T82" s="11"/>
      <c r="U82" s="11"/>
      <c r="V82" s="10"/>
      <c r="W82" s="8"/>
      <c r="X82" s="8"/>
      <c r="Y82" s="8"/>
      <c r="Z82" s="8"/>
      <c r="AA82" s="8"/>
      <c r="AB82" s="8"/>
      <c r="AC82" s="8"/>
      <c r="AD82" s="11"/>
      <c r="AE82" s="11"/>
      <c r="AF82" s="11"/>
      <c r="AG82" s="11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</row>
    <row r="83" spans="1:61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71.79898428870419</v>
      </c>
      <c r="I83" s="6">
        <v>40.326870654054808</v>
      </c>
      <c r="J83" s="6">
        <v>40.326870654054808</v>
      </c>
      <c r="L83" s="6">
        <v>10.983415487954746</v>
      </c>
      <c r="M83" s="6">
        <v>10.983415487954746</v>
      </c>
      <c r="N83" s="6">
        <v>10.983415487954746</v>
      </c>
      <c r="O83" s="6">
        <v>10.983415487954746</v>
      </c>
      <c r="P83" s="6">
        <v>10.983415487954746</v>
      </c>
      <c r="Q83" s="6">
        <v>10.983415487954746</v>
      </c>
      <c r="S83" s="6">
        <v>10.983415487954746</v>
      </c>
      <c r="T83" s="6">
        <v>11.825614543491028</v>
      </c>
      <c r="U83" s="6">
        <v>11.825614543491028</v>
      </c>
      <c r="AD83" s="6">
        <v>9.0592494717027208</v>
      </c>
      <c r="AE83" s="6">
        <v>9.0592494717027208</v>
      </c>
      <c r="AF83" s="6">
        <v>9.0592494717027208</v>
      </c>
      <c r="AG83" s="6">
        <v>8.0071012683020122</v>
      </c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</row>
    <row r="84" spans="1:61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8">
        <v>845</v>
      </c>
      <c r="I84" s="13">
        <v>720</v>
      </c>
      <c r="J84" s="13">
        <v>720</v>
      </c>
      <c r="K84" s="13"/>
      <c r="L84" s="13">
        <v>8.9880000000000002E-2</v>
      </c>
      <c r="M84" s="13">
        <v>8.9880000000000002E-2</v>
      </c>
      <c r="N84" s="13">
        <v>8.9880000000000002E-2</v>
      </c>
      <c r="O84" s="13">
        <v>8.9880000000000002E-2</v>
      </c>
      <c r="P84" s="13">
        <v>8.9880000000000002E-2</v>
      </c>
      <c r="Q84" s="13">
        <v>8.9880000000000002E-2</v>
      </c>
      <c r="R84" s="13"/>
      <c r="S84" s="13">
        <v>8.9880000000000002E-2</v>
      </c>
      <c r="T84" s="13">
        <v>8.9880000000000002E-2</v>
      </c>
      <c r="U84" s="13">
        <v>8.9880000000000002E-2</v>
      </c>
      <c r="V84" s="13"/>
      <c r="W84" s="8"/>
      <c r="X84" s="8"/>
      <c r="Y84" s="8"/>
      <c r="Z84" s="8"/>
      <c r="AA84" s="8"/>
      <c r="AB84" s="8"/>
      <c r="AC84" s="8"/>
      <c r="AD84" s="13">
        <v>8.9880000000000002E-2</v>
      </c>
      <c r="AE84" s="13">
        <v>8.9880000000000002E-2</v>
      </c>
      <c r="AF84" s="13">
        <v>8.9880000000000002E-2</v>
      </c>
      <c r="AG84" s="13">
        <v>8.9880000000000002E-2</v>
      </c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</row>
    <row r="85" spans="1:61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84.969212175981284</v>
      </c>
      <c r="I85" s="6">
        <v>56.009542575076125</v>
      </c>
      <c r="J85" s="6">
        <v>56.009542575076125</v>
      </c>
      <c r="L85" s="6">
        <v>122200.88437866874</v>
      </c>
      <c r="M85" s="6">
        <v>122200.88437866874</v>
      </c>
      <c r="N85" s="6">
        <v>122200.88437866874</v>
      </c>
      <c r="O85" s="6">
        <v>122200.88437866874</v>
      </c>
      <c r="P85" s="6">
        <v>122200.88437866874</v>
      </c>
      <c r="Q85" s="6">
        <v>122200.88437866874</v>
      </c>
      <c r="S85" s="6">
        <v>122200.88437866874</v>
      </c>
      <c r="T85" s="6">
        <v>131571.1453436919</v>
      </c>
      <c r="U85" s="6">
        <v>131571.1453436919</v>
      </c>
      <c r="AD85" s="6">
        <v>100792.71775370183</v>
      </c>
      <c r="AE85" s="6">
        <v>100792.71775370183</v>
      </c>
      <c r="AF85" s="6">
        <v>100792.71775370183</v>
      </c>
      <c r="AG85" s="6">
        <v>89086.573968647223</v>
      </c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</row>
    <row r="86" spans="1:61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84.969212175981284</v>
      </c>
      <c r="I86" s="6">
        <v>56.009542575076125</v>
      </c>
      <c r="J86" s="6">
        <v>56.009542575076125</v>
      </c>
      <c r="L86" s="6">
        <v>174.57269196952677</v>
      </c>
      <c r="M86" s="6">
        <v>174.57269196952677</v>
      </c>
      <c r="N86" s="6">
        <v>174.57269196952677</v>
      </c>
      <c r="O86" s="6">
        <v>174.57269196952677</v>
      </c>
      <c r="P86" s="6">
        <v>174.57269196952677</v>
      </c>
      <c r="Q86" s="6">
        <v>174.57269196952677</v>
      </c>
      <c r="S86" s="6">
        <v>174.57269196952677</v>
      </c>
      <c r="T86" s="6">
        <v>187.95877906241699</v>
      </c>
      <c r="U86" s="6">
        <v>187.95877906241699</v>
      </c>
      <c r="AD86" s="6">
        <v>143.98959679100261</v>
      </c>
      <c r="AE86" s="6">
        <v>143.98959679100261</v>
      </c>
      <c r="AF86" s="6">
        <v>143.98959679100261</v>
      </c>
      <c r="AG86" s="6">
        <v>127.2665342409246</v>
      </c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</row>
    <row r="87" spans="1:61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0.94</v>
      </c>
      <c r="K87" s="8"/>
      <c r="L87" s="8">
        <v>4.4999999999999998E-2</v>
      </c>
      <c r="M87" s="8">
        <v>4.4999999999999998E-2</v>
      </c>
      <c r="N87" s="8">
        <v>4.4999999999999998E-2</v>
      </c>
      <c r="O87" s="8">
        <v>4.4999999999999998E-2</v>
      </c>
      <c r="P87" s="8">
        <v>4.4999999999999998E-2</v>
      </c>
      <c r="Q87" s="8">
        <v>4.4999999999999998E-2</v>
      </c>
      <c r="R87" s="8"/>
      <c r="S87" s="8">
        <v>4.4999999999999998E-2</v>
      </c>
      <c r="T87" s="8">
        <v>4.4999999999999998E-2</v>
      </c>
      <c r="U87" s="8">
        <v>4.4999999999999998E-2</v>
      </c>
      <c r="V87" s="8"/>
      <c r="W87" s="8"/>
      <c r="X87" s="8"/>
      <c r="Y87" s="8"/>
      <c r="Z87" s="8"/>
      <c r="AA87" s="8"/>
      <c r="AB87" s="8"/>
      <c r="AC87" s="8"/>
      <c r="AD87" s="8">
        <v>4.4999999999999998E-2</v>
      </c>
      <c r="AE87" s="8">
        <v>4.4999999999999998E-2</v>
      </c>
      <c r="AF87" s="8">
        <v>4.4999999999999998E-2</v>
      </c>
      <c r="AG87" s="8">
        <v>4.4999999999999998E-2</v>
      </c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</row>
    <row r="88" spans="1:61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0.84499999999999997</v>
      </c>
      <c r="I88" s="8">
        <v>0.72</v>
      </c>
      <c r="J88" s="8">
        <v>0.72</v>
      </c>
      <c r="K88" s="8"/>
      <c r="L88" s="8">
        <v>0.03</v>
      </c>
      <c r="M88" s="8">
        <v>0.03</v>
      </c>
      <c r="N88" s="8">
        <v>0.03</v>
      </c>
      <c r="O88" s="8">
        <v>0.03</v>
      </c>
      <c r="P88" s="8">
        <v>0.03</v>
      </c>
      <c r="Q88" s="8">
        <v>0.03</v>
      </c>
      <c r="R88" s="8"/>
      <c r="S88" s="8">
        <v>0.03</v>
      </c>
      <c r="T88" s="8">
        <v>0.03</v>
      </c>
      <c r="U88" s="8">
        <v>0.03</v>
      </c>
      <c r="V88" s="8"/>
      <c r="W88" s="8"/>
      <c r="X88" s="8"/>
      <c r="Y88" s="8"/>
      <c r="Z88" s="8"/>
      <c r="AA88" s="8"/>
      <c r="AB88" s="8"/>
      <c r="AC88" s="8"/>
      <c r="AD88" s="8">
        <v>0.03</v>
      </c>
      <c r="AE88" s="8">
        <v>0.03</v>
      </c>
      <c r="AF88" s="8">
        <v>0.03</v>
      </c>
      <c r="AG88" s="8">
        <v>0.03</v>
      </c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</row>
    <row r="89" spans="1:61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39.254399999999997</v>
      </c>
      <c r="I89" s="8">
        <v>42.976799999999997</v>
      </c>
      <c r="J89" s="8">
        <v>42.976799999999997</v>
      </c>
      <c r="K89" s="8"/>
      <c r="L89" s="8">
        <v>5.3945999999999996</v>
      </c>
      <c r="M89" s="8">
        <v>5.3945999999999996</v>
      </c>
      <c r="N89" s="8">
        <v>5.3945999999999996</v>
      </c>
      <c r="O89" s="8">
        <v>5.3945999999999996</v>
      </c>
      <c r="P89" s="8">
        <v>5.3945999999999996</v>
      </c>
      <c r="Q89" s="8">
        <v>5.3945999999999996</v>
      </c>
      <c r="R89" s="8"/>
      <c r="S89" s="8">
        <v>5.3945999999999996</v>
      </c>
      <c r="T89" s="8">
        <v>5.3945999999999996</v>
      </c>
      <c r="U89" s="8">
        <v>5.3945999999999996</v>
      </c>
      <c r="V89" s="8"/>
      <c r="W89" s="8"/>
      <c r="X89" s="8"/>
      <c r="Y89" s="8"/>
      <c r="Z89" s="8"/>
      <c r="AA89" s="8"/>
      <c r="AB89" s="8"/>
      <c r="AC89" s="8"/>
      <c r="AD89" s="8">
        <v>5.3945999999999996</v>
      </c>
      <c r="AE89" s="8">
        <v>5.3945999999999996</v>
      </c>
      <c r="AF89" s="8">
        <v>5.3945999999999996</v>
      </c>
      <c r="AG89" s="8">
        <v>5.3945999999999996</v>
      </c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</row>
    <row r="90" spans="1:61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35.287199999999999</v>
      </c>
      <c r="I90" s="8">
        <v>32.918399999999998</v>
      </c>
      <c r="J90" s="8">
        <v>32.918399999999998</v>
      </c>
      <c r="K90" s="8"/>
      <c r="L90" s="8">
        <v>3.5963999999999996</v>
      </c>
      <c r="M90" s="8">
        <v>3.5963999999999996</v>
      </c>
      <c r="N90" s="8">
        <v>3.5963999999999996</v>
      </c>
      <c r="O90" s="8">
        <v>3.5963999999999996</v>
      </c>
      <c r="P90" s="8">
        <v>3.5963999999999996</v>
      </c>
      <c r="Q90" s="8">
        <v>3.5963999999999996</v>
      </c>
      <c r="R90" s="8"/>
      <c r="S90" s="8">
        <v>3.5963999999999996</v>
      </c>
      <c r="T90" s="8">
        <v>3.5963999999999996</v>
      </c>
      <c r="U90" s="8">
        <v>3.5963999999999996</v>
      </c>
      <c r="V90" s="8"/>
      <c r="W90" s="8"/>
      <c r="X90" s="8"/>
      <c r="Y90" s="8"/>
      <c r="Z90" s="8"/>
      <c r="AA90" s="8"/>
      <c r="AB90" s="8"/>
      <c r="AC90" s="8"/>
      <c r="AD90" s="8">
        <v>3.5963999999999996</v>
      </c>
      <c r="AE90" s="8">
        <v>3.5963999999999996</v>
      </c>
      <c r="AF90" s="8">
        <v>3.5963999999999996</v>
      </c>
      <c r="AG90" s="8">
        <v>3.5963999999999996</v>
      </c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</row>
    <row r="91" spans="1:61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15.9</v>
      </c>
      <c r="K91" s="8"/>
      <c r="L91" s="8">
        <v>333</v>
      </c>
      <c r="M91" s="8">
        <v>333</v>
      </c>
      <c r="N91" s="8">
        <v>333</v>
      </c>
      <c r="O91" s="8">
        <v>333</v>
      </c>
      <c r="P91" s="8">
        <v>333</v>
      </c>
      <c r="Q91" s="8">
        <v>333</v>
      </c>
      <c r="R91" s="8"/>
      <c r="S91" s="8">
        <v>333</v>
      </c>
      <c r="T91" s="8">
        <v>333</v>
      </c>
      <c r="U91" s="8">
        <v>333</v>
      </c>
      <c r="V91" s="8"/>
      <c r="W91" s="8"/>
      <c r="X91" s="8"/>
      <c r="Y91" s="8"/>
      <c r="Z91" s="8"/>
      <c r="AA91" s="8"/>
      <c r="AB91" s="8"/>
      <c r="AC91" s="8"/>
      <c r="AD91" s="8">
        <v>333</v>
      </c>
      <c r="AE91" s="8">
        <v>333</v>
      </c>
      <c r="AF91" s="8">
        <v>333</v>
      </c>
      <c r="AG91" s="8">
        <v>333</v>
      </c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</row>
    <row r="92" spans="1:61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832.86821774896862</v>
      </c>
      <c r="I92" s="6">
        <v>512.15125730649606</v>
      </c>
      <c r="J92" s="6">
        <v>512.15125730649606</v>
      </c>
      <c r="L92" s="6">
        <v>365.74773574889298</v>
      </c>
      <c r="M92" s="6">
        <v>365.74773574889298</v>
      </c>
      <c r="N92" s="6">
        <v>365.74773574889298</v>
      </c>
      <c r="O92" s="6">
        <v>365.74773574889298</v>
      </c>
      <c r="P92" s="6">
        <v>365.74773574889298</v>
      </c>
      <c r="Q92" s="6">
        <v>365.74773574889298</v>
      </c>
      <c r="S92" s="6">
        <v>365.74773574889298</v>
      </c>
      <c r="T92" s="6">
        <v>393.79296429825121</v>
      </c>
      <c r="U92" s="6">
        <v>393.79296429825121</v>
      </c>
      <c r="AD92" s="6">
        <v>301.6730074077006</v>
      </c>
      <c r="AE92" s="6">
        <v>301.6730074077006</v>
      </c>
      <c r="AF92" s="6">
        <v>301.6730074077006</v>
      </c>
      <c r="AG92" s="6">
        <v>266.63647223445696</v>
      </c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</row>
    <row r="93" spans="1:61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76.381898179472543</v>
      </c>
      <c r="I93" s="6">
        <v>42.900926227717882</v>
      </c>
      <c r="J93" s="6">
        <v>42.900926227717882</v>
      </c>
      <c r="L93" s="6">
        <v>244.07589973232768</v>
      </c>
      <c r="M93" s="6">
        <v>244.07589973232768</v>
      </c>
      <c r="N93" s="6">
        <v>244.07589973232768</v>
      </c>
      <c r="O93" s="6">
        <v>244.07589973232768</v>
      </c>
      <c r="P93" s="6">
        <v>244.07589973232768</v>
      </c>
      <c r="Q93" s="6">
        <v>244.07589973232768</v>
      </c>
      <c r="S93" s="6">
        <v>244.07589973232768</v>
      </c>
      <c r="T93" s="6">
        <v>262.79143429980064</v>
      </c>
      <c r="U93" s="6">
        <v>262.79143429980064</v>
      </c>
      <c r="AD93" s="6">
        <v>201.31665492672713</v>
      </c>
      <c r="AE93" s="6">
        <v>201.31665492672713</v>
      </c>
      <c r="AF93" s="6">
        <v>201.31665492672713</v>
      </c>
      <c r="AG93" s="6">
        <v>177.93558374004473</v>
      </c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</row>
    <row r="94" spans="1:61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148.18088246817672</v>
      </c>
      <c r="I94" s="6">
        <v>83.22779688177269</v>
      </c>
      <c r="J94" s="6">
        <v>83.22779688177269</v>
      </c>
      <c r="L94" s="6">
        <v>255.05931522028243</v>
      </c>
      <c r="M94" s="6">
        <v>255.05931522028243</v>
      </c>
      <c r="N94" s="6">
        <v>255.05931522028243</v>
      </c>
      <c r="O94" s="6">
        <v>255.05931522028243</v>
      </c>
      <c r="P94" s="6">
        <v>255.05931522028243</v>
      </c>
      <c r="Q94" s="6">
        <v>255.05931522028243</v>
      </c>
      <c r="S94" s="6">
        <v>255.05931522028243</v>
      </c>
      <c r="T94" s="6">
        <v>274.61704884329168</v>
      </c>
      <c r="U94" s="6">
        <v>274.61704884329168</v>
      </c>
      <c r="AD94" s="6">
        <v>210.37590439842984</v>
      </c>
      <c r="AE94" s="6">
        <v>210.37590439842984</v>
      </c>
      <c r="AF94" s="6">
        <v>210.37590439842984</v>
      </c>
      <c r="AG94" s="6">
        <v>185.94268500834676</v>
      </c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</row>
    <row r="95" spans="1:61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84.969212175981298</v>
      </c>
      <c r="I95" s="6">
        <v>56.009542575076125</v>
      </c>
      <c r="J95" s="6">
        <v>56.009542575076125</v>
      </c>
      <c r="L95" s="6">
        <v>366.11384959849153</v>
      </c>
      <c r="M95" s="6">
        <v>366.11384959849153</v>
      </c>
      <c r="N95" s="6">
        <v>366.11384959849153</v>
      </c>
      <c r="O95" s="6">
        <v>366.11384959849153</v>
      </c>
      <c r="P95" s="6">
        <v>366.11384959849153</v>
      </c>
      <c r="Q95" s="6">
        <v>366.11384959849153</v>
      </c>
      <c r="S95" s="6">
        <v>366.11384959849153</v>
      </c>
      <c r="T95" s="6">
        <v>394.18715144970093</v>
      </c>
      <c r="U95" s="6">
        <v>394.18715144970093</v>
      </c>
      <c r="AD95" s="6">
        <v>301.9749823900907</v>
      </c>
      <c r="AE95" s="6">
        <v>301.9749823900907</v>
      </c>
      <c r="AF95" s="6">
        <v>301.9749823900907</v>
      </c>
      <c r="AG95" s="6">
        <v>266.90337561006709</v>
      </c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</row>
    <row r="96" spans="1:61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8.4969212175981301E-2</v>
      </c>
      <c r="I96" s="6">
        <v>5.6009542575076128E-2</v>
      </c>
      <c r="J96" s="6">
        <v>5.6009542575076128E-2</v>
      </c>
      <c r="L96" s="6">
        <v>0.36611384959849153</v>
      </c>
      <c r="M96" s="6">
        <v>0.36611384959849153</v>
      </c>
      <c r="N96" s="6">
        <v>0.36611384959849153</v>
      </c>
      <c r="O96" s="6">
        <v>0.36611384959849153</v>
      </c>
      <c r="P96" s="6">
        <v>0.36611384959849153</v>
      </c>
      <c r="Q96" s="6">
        <v>0.36611384959849153</v>
      </c>
      <c r="S96" s="6">
        <v>0.36611384959849153</v>
      </c>
      <c r="T96" s="6">
        <v>0.39418715144970096</v>
      </c>
      <c r="U96" s="6">
        <v>0.39418715144970096</v>
      </c>
      <c r="AD96" s="6">
        <v>0.30197498239009068</v>
      </c>
      <c r="AE96" s="6">
        <v>0.30197498239009068</v>
      </c>
      <c r="AF96" s="6">
        <v>0.30197498239009068</v>
      </c>
      <c r="AG96" s="6">
        <v>0.26690337561006711</v>
      </c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</row>
    <row r="97" spans="1:61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1141.6038501903965</v>
      </c>
      <c r="I97" s="6">
        <v>641.19724339947152</v>
      </c>
      <c r="J97" s="6">
        <v>641.19724339947152</v>
      </c>
      <c r="L97" s="6">
        <v>3657.4773574889305</v>
      </c>
      <c r="M97" s="6">
        <v>3657.4773574889305</v>
      </c>
      <c r="N97" s="6">
        <v>3657.4773574889305</v>
      </c>
      <c r="O97" s="6">
        <v>3657.4773574889305</v>
      </c>
      <c r="P97" s="6">
        <v>3657.4773574889305</v>
      </c>
      <c r="Q97" s="6">
        <v>3657.4773574889305</v>
      </c>
      <c r="S97" s="6">
        <v>3657.4773574889305</v>
      </c>
      <c r="T97" s="6">
        <v>3937.9296429825122</v>
      </c>
      <c r="U97" s="6">
        <v>3937.9296429825122</v>
      </c>
      <c r="AD97" s="6">
        <v>3016.7300740770061</v>
      </c>
      <c r="AE97" s="6">
        <v>3016.7300740770061</v>
      </c>
      <c r="AF97" s="6">
        <v>3016.7300740770061</v>
      </c>
      <c r="AG97" s="6">
        <v>2666.3647223445701</v>
      </c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</row>
    <row r="98" spans="1:61" x14ac:dyDescent="0.25"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</row>
    <row r="99" spans="1:61" x14ac:dyDescent="0.25">
      <c r="A99" s="1"/>
      <c r="B99" s="5" t="s">
        <v>15</v>
      </c>
      <c r="C99" s="6" t="s">
        <v>5</v>
      </c>
      <c r="AG99" s="6">
        <v>64.056810146416097</v>
      </c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</row>
    <row r="100" spans="1:61" x14ac:dyDescent="0.25">
      <c r="B100" s="5" t="s">
        <v>17</v>
      </c>
      <c r="C100" s="6" t="s">
        <v>16</v>
      </c>
      <c r="AG100" s="8">
        <v>1.43</v>
      </c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1:61" x14ac:dyDescent="0.25">
      <c r="B101" s="5" t="s">
        <v>22</v>
      </c>
      <c r="C101" s="6" t="s">
        <v>6</v>
      </c>
      <c r="AG101" s="6">
        <v>44794.972130360911</v>
      </c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1:61" x14ac:dyDescent="0.25">
      <c r="A102" s="1"/>
      <c r="B102" s="5" t="s">
        <v>25</v>
      </c>
      <c r="C102" s="6" t="s">
        <v>24</v>
      </c>
      <c r="AG102" s="6">
        <v>63.992817329087018</v>
      </c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1:61" x14ac:dyDescent="0.25">
      <c r="B103" s="5" t="s">
        <v>12</v>
      </c>
      <c r="C103" s="6" t="s">
        <v>5</v>
      </c>
      <c r="AG103" s="6">
        <v>88.967791870022367</v>
      </c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1:61" x14ac:dyDescent="0.25">
      <c r="B104" s="5" t="s">
        <v>13</v>
      </c>
      <c r="C104" s="6" t="s">
        <v>5</v>
      </c>
      <c r="AG104" s="6">
        <v>153.02460201643845</v>
      </c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1:61" x14ac:dyDescent="0.25">
      <c r="B105" s="5" t="s">
        <v>18</v>
      </c>
      <c r="C105" s="6" t="s">
        <v>6</v>
      </c>
      <c r="AG105" s="6">
        <v>133.45168780503354</v>
      </c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1:61" x14ac:dyDescent="0.25">
      <c r="B106" s="5" t="s">
        <v>18</v>
      </c>
      <c r="C106" s="6" t="s">
        <v>42</v>
      </c>
      <c r="AG106" s="6">
        <v>0.13345168780503355</v>
      </c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1:61" x14ac:dyDescent="0.25">
      <c r="B107" s="5" t="s">
        <v>27</v>
      </c>
      <c r="C107" s="6" t="s">
        <v>10</v>
      </c>
      <c r="AG107" s="6">
        <v>1333.182361172285</v>
      </c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1:61" x14ac:dyDescent="0.25"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10" spans="1:61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329.67805760941962</v>
      </c>
      <c r="I110" s="6">
        <v>470.36901507117614</v>
      </c>
      <c r="J110" s="6">
        <v>470.36901507117614</v>
      </c>
      <c r="L110" s="6">
        <v>541.9295306996587</v>
      </c>
      <c r="M110" s="6">
        <v>541.9295306996587</v>
      </c>
      <c r="N110" s="6">
        <v>541.9295306996587</v>
      </c>
      <c r="O110" s="6">
        <v>541.9295306996587</v>
      </c>
      <c r="P110" s="6">
        <v>541.9295306996587</v>
      </c>
      <c r="Q110" s="6">
        <v>541.9295306996587</v>
      </c>
      <c r="S110" s="6">
        <v>541.9295306996587</v>
      </c>
      <c r="T110" s="6">
        <v>561.48726432266801</v>
      </c>
      <c r="U110" s="6">
        <v>561.48726432266801</v>
      </c>
      <c r="W110" s="6">
        <v>1349.4781260944383</v>
      </c>
      <c r="X110" s="6">
        <v>1349.4781260944383</v>
      </c>
      <c r="Y110" s="6">
        <v>1349.4781260944383</v>
      </c>
      <c r="Z110" s="6">
        <v>1349.4781260944383</v>
      </c>
      <c r="AA110" s="6">
        <v>1349.4781260944383</v>
      </c>
      <c r="AB110" s="6">
        <v>1349.4781260944383</v>
      </c>
      <c r="AD110" s="6">
        <v>529.14105421176487</v>
      </c>
      <c r="AE110" s="6">
        <v>529.14105421176487</v>
      </c>
      <c r="AF110" s="6">
        <v>529.14105421176487</v>
      </c>
      <c r="AG110" s="6">
        <v>703.88628299196637</v>
      </c>
    </row>
    <row r="111" spans="1:61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0.1612850016496655</v>
      </c>
      <c r="I111" s="6">
        <v>0.34290497768025202</v>
      </c>
      <c r="J111" s="6">
        <v>0.34290497768025202</v>
      </c>
      <c r="L111" s="6">
        <v>0.46203706248144516</v>
      </c>
      <c r="M111" s="6">
        <v>0.46203706248144516</v>
      </c>
      <c r="N111" s="6">
        <v>0.46203706248144516</v>
      </c>
      <c r="O111" s="6">
        <v>0.46203706248144516</v>
      </c>
      <c r="P111" s="6">
        <v>0.46203706248144516</v>
      </c>
      <c r="Q111" s="6">
        <v>0.46203706248144516</v>
      </c>
      <c r="S111" s="6">
        <v>0.46203706248144516</v>
      </c>
      <c r="T111" s="6">
        <v>0.49011036433265459</v>
      </c>
      <c r="U111" s="6">
        <v>0.49011036433265459</v>
      </c>
      <c r="W111" s="6">
        <v>0.73592338662173273</v>
      </c>
      <c r="X111" s="6">
        <v>0.73592338662173273</v>
      </c>
      <c r="Y111" s="6">
        <v>0.73592338662173273</v>
      </c>
      <c r="Z111" s="6">
        <v>0.73592338662173273</v>
      </c>
      <c r="AA111" s="6">
        <v>0.73592338662173273</v>
      </c>
      <c r="AB111" s="6">
        <v>0.73592338662173273</v>
      </c>
      <c r="AD111" s="6">
        <v>0.52049434911919812</v>
      </c>
      <c r="AE111" s="6">
        <v>0.52049434911919812</v>
      </c>
      <c r="AF111" s="6">
        <v>0.52049434911919812</v>
      </c>
      <c r="AG111" s="6">
        <v>0.51502827629805426</v>
      </c>
    </row>
    <row r="112" spans="1:61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161.2850016496655</v>
      </c>
      <c r="I112" s="6">
        <v>342.90497768025205</v>
      </c>
      <c r="J112" s="6">
        <v>342.90497768025205</v>
      </c>
      <c r="L112" s="6">
        <v>462.03706248144516</v>
      </c>
      <c r="M112" s="6">
        <v>462.03706248144516</v>
      </c>
      <c r="N112" s="6">
        <v>462.03706248144516</v>
      </c>
      <c r="O112" s="6">
        <v>462.03706248144516</v>
      </c>
      <c r="P112" s="6">
        <v>462.03706248144516</v>
      </c>
      <c r="Q112" s="6">
        <v>462.03706248144516</v>
      </c>
      <c r="S112" s="6">
        <v>462.03706248144516</v>
      </c>
      <c r="T112" s="6">
        <v>490.11036433265457</v>
      </c>
      <c r="U112" s="6">
        <v>490.11036433265457</v>
      </c>
      <c r="W112" s="6">
        <v>735.92338662173279</v>
      </c>
      <c r="X112" s="6">
        <v>735.92338662173279</v>
      </c>
      <c r="Y112" s="6">
        <v>735.92338662173279</v>
      </c>
      <c r="Z112" s="6">
        <v>735.92338662173279</v>
      </c>
      <c r="AA112" s="6">
        <v>735.92338662173279</v>
      </c>
      <c r="AB112" s="6">
        <v>735.92338662173279</v>
      </c>
      <c r="AD112" s="6">
        <v>520.49434911919809</v>
      </c>
      <c r="AE112" s="6">
        <v>520.49434911919809</v>
      </c>
      <c r="AF112" s="6">
        <v>520.49434911919809</v>
      </c>
      <c r="AG112" s="6">
        <v>515.02827629805427</v>
      </c>
    </row>
    <row r="113" spans="1:33" x14ac:dyDescent="0.25">
      <c r="B113" s="5" t="s">
        <v>9</v>
      </c>
      <c r="C113" s="6" t="s">
        <v>10</v>
      </c>
    </row>
    <row r="115" spans="1:33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7429.6780576094197</v>
      </c>
      <c r="I115" s="6">
        <v>7570.3690150711764</v>
      </c>
      <c r="J115" s="6">
        <v>7570.3690150711764</v>
      </c>
      <c r="L115" s="6">
        <v>7641.9295306996592</v>
      </c>
      <c r="M115" s="6">
        <v>7641.9295306996592</v>
      </c>
      <c r="N115" s="6">
        <v>7641.9295306996592</v>
      </c>
      <c r="O115" s="6">
        <v>7641.9295306996592</v>
      </c>
      <c r="P115" s="6">
        <v>7641.9295306996592</v>
      </c>
      <c r="Q115" s="6">
        <v>7641.9295306996592</v>
      </c>
      <c r="S115" s="6">
        <v>7641.9295306996592</v>
      </c>
      <c r="T115" s="6">
        <v>7661.4872643226681</v>
      </c>
      <c r="U115" s="6">
        <v>7661.4872643226681</v>
      </c>
      <c r="W115" s="6">
        <v>8449.4781260944383</v>
      </c>
      <c r="X115" s="6">
        <v>8449.4781260944383</v>
      </c>
      <c r="Y115" s="6">
        <v>8449.4781260944383</v>
      </c>
      <c r="Z115" s="6">
        <v>8449.4781260944383</v>
      </c>
      <c r="AA115" s="6">
        <v>8449.4781260944383</v>
      </c>
      <c r="AB115" s="6">
        <v>8449.4781260944383</v>
      </c>
      <c r="AD115" s="6">
        <v>7629.1410542117646</v>
      </c>
      <c r="AE115" s="6">
        <v>7629.1410542117646</v>
      </c>
      <c r="AF115" s="6">
        <v>7629.1410542117646</v>
      </c>
      <c r="AG115" s="6">
        <v>7803.8862829919663</v>
      </c>
    </row>
    <row r="116" spans="1:33" x14ac:dyDescent="0.25">
      <c r="C116" s="6" t="s">
        <v>5</v>
      </c>
      <c r="E116" s="6">
        <v>329.67805760941974</v>
      </c>
      <c r="F116" s="6">
        <v>827.66175118773936</v>
      </c>
      <c r="H116" s="6">
        <v>329.67805760941974</v>
      </c>
      <c r="I116" s="6">
        <v>470.36901507117636</v>
      </c>
      <c r="J116" s="6">
        <v>470.36901507117636</v>
      </c>
      <c r="L116" s="6">
        <v>541.92953069965915</v>
      </c>
      <c r="M116" s="6">
        <v>541.92953069965915</v>
      </c>
      <c r="N116" s="6">
        <v>541.92953069965915</v>
      </c>
      <c r="O116" s="6">
        <v>541.92953069965915</v>
      </c>
      <c r="P116" s="6">
        <v>541.92953069965915</v>
      </c>
      <c r="Q116" s="6">
        <v>541.92953069965915</v>
      </c>
      <c r="S116" s="6">
        <v>541.92953069965915</v>
      </c>
      <c r="T116" s="6">
        <v>561.48726432266812</v>
      </c>
      <c r="U116" s="6">
        <v>561.48726432266812</v>
      </c>
      <c r="W116" s="6">
        <v>1349.4781260944383</v>
      </c>
      <c r="X116" s="6">
        <v>1349.4781260944383</v>
      </c>
      <c r="Y116" s="6">
        <v>1349.4781260944383</v>
      </c>
      <c r="Z116" s="6">
        <v>1349.4781260944383</v>
      </c>
      <c r="AA116" s="6">
        <v>1349.4781260944383</v>
      </c>
      <c r="AB116" s="6">
        <v>1349.4781260944383</v>
      </c>
      <c r="AD116" s="6">
        <v>529.14105421176464</v>
      </c>
      <c r="AE116" s="6">
        <v>529.14105421176464</v>
      </c>
      <c r="AF116" s="6">
        <v>529.14105421176464</v>
      </c>
      <c r="AG116" s="6">
        <v>703.88628299196625</v>
      </c>
    </row>
    <row r="117" spans="1:33" x14ac:dyDescent="0.25">
      <c r="C117" s="6" t="s">
        <v>33</v>
      </c>
      <c r="E117" s="6">
        <v>4.4373128290769746</v>
      </c>
      <c r="F117" s="6">
        <v>10.440174885914342</v>
      </c>
      <c r="H117" s="6">
        <v>4.4373128290769746</v>
      </c>
      <c r="I117" s="6">
        <v>6.2132904503698621</v>
      </c>
      <c r="J117" s="6">
        <v>6.2132904503698621</v>
      </c>
      <c r="L117" s="6">
        <v>7.0915274541931383</v>
      </c>
      <c r="M117" s="6">
        <v>7.0915274541931383</v>
      </c>
      <c r="N117" s="6">
        <v>7.0915274541931383</v>
      </c>
      <c r="O117" s="6">
        <v>7.0915274541931383</v>
      </c>
      <c r="P117" s="6">
        <v>7.0915274541931383</v>
      </c>
      <c r="Q117" s="6">
        <v>7.0915274541931383</v>
      </c>
      <c r="S117" s="6">
        <v>7.0915274541931383</v>
      </c>
      <c r="T117" s="6">
        <v>7.3286980053775199</v>
      </c>
      <c r="U117" s="6">
        <v>7.3286980053775199</v>
      </c>
      <c r="W117" s="6">
        <v>15.971141719709983</v>
      </c>
      <c r="X117" s="6">
        <v>15.971141719709983</v>
      </c>
      <c r="Y117" s="6">
        <v>15.971141719709983</v>
      </c>
      <c r="Z117" s="6">
        <v>15.971141719709983</v>
      </c>
      <c r="AA117" s="6">
        <v>15.971141719709983</v>
      </c>
      <c r="AB117" s="6">
        <v>15.971141719709983</v>
      </c>
      <c r="AD117" s="6">
        <v>6.9357880585999334</v>
      </c>
      <c r="AE117" s="6">
        <v>6.9357880585999334</v>
      </c>
      <c r="AF117" s="6">
        <v>6.9357880585999334</v>
      </c>
      <c r="AG117" s="6">
        <v>9.0196891326573798</v>
      </c>
    </row>
    <row r="119" spans="1:33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0.6593561152188393</v>
      </c>
      <c r="I119" s="6">
        <v>0.94073803014235224</v>
      </c>
      <c r="J119" s="6">
        <v>0.94073803014235224</v>
      </c>
      <c r="L119" s="6">
        <v>1.0838590613993173</v>
      </c>
      <c r="M119" s="6">
        <v>1.0838590613993173</v>
      </c>
      <c r="N119" s="6">
        <v>1.0838590613993173</v>
      </c>
      <c r="O119" s="6">
        <v>1.0838590613993173</v>
      </c>
      <c r="P119" s="6">
        <v>1.0838590613993173</v>
      </c>
      <c r="Q119" s="6">
        <v>1.0838590613993173</v>
      </c>
      <c r="S119" s="6">
        <v>1.0838590613993173</v>
      </c>
      <c r="T119" s="6">
        <v>1.1229745286453361</v>
      </c>
      <c r="U119" s="6">
        <v>1.1229745286453361</v>
      </c>
      <c r="W119" s="6">
        <v>2.6989562521888764</v>
      </c>
      <c r="X119" s="6">
        <v>2.6989562521888764</v>
      </c>
      <c r="Y119" s="6">
        <v>2.6989562521888764</v>
      </c>
      <c r="Z119" s="6">
        <v>2.6989562521888764</v>
      </c>
      <c r="AA119" s="6">
        <v>2.6989562521888764</v>
      </c>
      <c r="AB119" s="6">
        <v>2.6989562521888764</v>
      </c>
      <c r="AD119" s="6">
        <v>1.0582821084235297</v>
      </c>
      <c r="AE119" s="6">
        <v>1.0582821084235297</v>
      </c>
      <c r="AF119" s="6">
        <v>1.0582821084235297</v>
      </c>
      <c r="AG119" s="6">
        <v>1.4077725659839326</v>
      </c>
    </row>
    <row r="120" spans="1:33" x14ac:dyDescent="0.25">
      <c r="C120" s="6" t="s">
        <v>92</v>
      </c>
      <c r="E120" s="6">
        <v>0.322570003299331</v>
      </c>
      <c r="F120" s="6">
        <v>2.007649500611953</v>
      </c>
      <c r="H120" s="6">
        <v>0.322570003299331</v>
      </c>
      <c r="I120" s="6">
        <v>0.68580995536050404</v>
      </c>
      <c r="J120" s="6">
        <v>0.68580995536050404</v>
      </c>
      <c r="L120" s="6">
        <v>0.92407412496289032</v>
      </c>
      <c r="M120" s="6">
        <v>0.92407412496289032</v>
      </c>
      <c r="N120" s="6">
        <v>0.92407412496289032</v>
      </c>
      <c r="O120" s="6">
        <v>0.92407412496289032</v>
      </c>
      <c r="P120" s="6">
        <v>0.92407412496289032</v>
      </c>
      <c r="Q120" s="6">
        <v>0.92407412496289032</v>
      </c>
      <c r="S120" s="6">
        <v>0.92407412496289032</v>
      </c>
      <c r="T120" s="6">
        <v>0.98022072866530918</v>
      </c>
      <c r="U120" s="6">
        <v>0.98022072866530918</v>
      </c>
      <c r="W120" s="6">
        <v>1.4718467732434655</v>
      </c>
      <c r="X120" s="6">
        <v>1.4718467732434655</v>
      </c>
      <c r="Y120" s="6">
        <v>1.4718467732434655</v>
      </c>
      <c r="Z120" s="6">
        <v>1.4718467732434655</v>
      </c>
      <c r="AA120" s="6">
        <v>1.4718467732434655</v>
      </c>
      <c r="AB120" s="6">
        <v>1.4718467732434655</v>
      </c>
      <c r="AD120" s="6">
        <v>1.0409886982383962</v>
      </c>
      <c r="AE120" s="6">
        <v>1.0409886982383962</v>
      </c>
      <c r="AF120" s="6">
        <v>1.0409886982383962</v>
      </c>
      <c r="AG120" s="6">
        <v>1.0300565525961085</v>
      </c>
    </row>
    <row r="121" spans="1:33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/>
      <c r="S121" s="1">
        <v>0</v>
      </c>
      <c r="T121" s="1">
        <v>0</v>
      </c>
      <c r="U121" s="1">
        <v>0</v>
      </c>
      <c r="V121" s="1"/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/>
      <c r="AD121" s="1">
        <v>0</v>
      </c>
      <c r="AE121" s="1">
        <v>0</v>
      </c>
      <c r="AF121" s="1">
        <v>0</v>
      </c>
      <c r="AG121" s="1">
        <v>153.02460201643845</v>
      </c>
    </row>
    <row r="122" spans="1:33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148.18088246817672</v>
      </c>
      <c r="I122" s="1">
        <v>83.22779688177269</v>
      </c>
      <c r="J122" s="1">
        <v>83.22779688177269</v>
      </c>
      <c r="K122" s="1"/>
      <c r="L122" s="1">
        <v>255.05931522028243</v>
      </c>
      <c r="M122" s="1">
        <v>255.05931522028243</v>
      </c>
      <c r="N122" s="1">
        <v>255.05931522028243</v>
      </c>
      <c r="O122" s="1">
        <v>255.05931522028243</v>
      </c>
      <c r="P122" s="1">
        <v>255.05931522028243</v>
      </c>
      <c r="Q122" s="1">
        <v>255.05931522028243</v>
      </c>
      <c r="R122" s="1"/>
      <c r="S122" s="1">
        <v>255.05931522028243</v>
      </c>
      <c r="T122" s="1">
        <v>274.61704884329168</v>
      </c>
      <c r="U122" s="1">
        <v>274.61704884329168</v>
      </c>
      <c r="V122" s="1"/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/>
      <c r="AD122" s="1">
        <v>210.37590439842984</v>
      </c>
      <c r="AE122" s="1">
        <v>210.37590439842984</v>
      </c>
      <c r="AF122" s="1">
        <v>210.37590439842984</v>
      </c>
      <c r="AG122" s="1">
        <v>185.94268500834676</v>
      </c>
    </row>
    <row r="123" spans="1:33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0</v>
      </c>
      <c r="I123" s="1">
        <v>25.882352941176471</v>
      </c>
      <c r="J123" s="1">
        <v>25.882352941176471</v>
      </c>
      <c r="K123" s="1"/>
      <c r="L123" s="1">
        <v>25.882352941176471</v>
      </c>
      <c r="M123" s="1">
        <v>25.882352941176471</v>
      </c>
      <c r="N123" s="1">
        <v>25.882352941176471</v>
      </c>
      <c r="O123" s="1">
        <v>25.882352941176471</v>
      </c>
      <c r="P123" s="1">
        <v>25.882352941176471</v>
      </c>
      <c r="Q123" s="1">
        <v>25.882352941176471</v>
      </c>
      <c r="R123" s="1"/>
      <c r="S123" s="1">
        <v>25.882352941176471</v>
      </c>
      <c r="T123" s="1">
        <v>25.882352941176471</v>
      </c>
      <c r="U123" s="1">
        <v>25.882352941176471</v>
      </c>
      <c r="V123" s="1"/>
      <c r="W123" s="1">
        <v>1210.4414830684336</v>
      </c>
      <c r="X123" s="1">
        <v>1210.4414830684336</v>
      </c>
      <c r="Y123" s="1">
        <v>1210.4414830684336</v>
      </c>
      <c r="Z123" s="1">
        <v>1210.4414830684336</v>
      </c>
      <c r="AA123" s="1">
        <v>1210.4414830684336</v>
      </c>
      <c r="AB123" s="1">
        <v>1210.4414830684336</v>
      </c>
      <c r="AC123" s="1"/>
      <c r="AD123" s="1">
        <v>25.882352941176471</v>
      </c>
      <c r="AE123" s="1">
        <v>25.882352941176471</v>
      </c>
      <c r="AF123" s="1">
        <v>25.882352941176471</v>
      </c>
      <c r="AG123" s="1">
        <v>25.882352941176471</v>
      </c>
    </row>
    <row r="124" spans="1:33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125</v>
      </c>
      <c r="I124" s="1">
        <v>222.22222222222223</v>
      </c>
      <c r="J124" s="1">
        <v>222.22222222222223</v>
      </c>
      <c r="K124" s="1"/>
      <c r="L124" s="1">
        <v>121.95121951219512</v>
      </c>
      <c r="M124" s="1">
        <v>121.95121951219512</v>
      </c>
      <c r="N124" s="1">
        <v>121.95121951219512</v>
      </c>
      <c r="O124" s="1">
        <v>121.95121951219512</v>
      </c>
      <c r="P124" s="1">
        <v>121.95121951219512</v>
      </c>
      <c r="Q124" s="1">
        <v>121.95121951219512</v>
      </c>
      <c r="R124" s="1"/>
      <c r="S124" s="1">
        <v>121.95121951219512</v>
      </c>
      <c r="T124" s="1">
        <v>121.95121951219512</v>
      </c>
      <c r="U124" s="1">
        <v>121.95121951219512</v>
      </c>
      <c r="V124" s="1"/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/>
      <c r="AD124" s="1">
        <v>153.84615384615384</v>
      </c>
      <c r="AE124" s="1">
        <v>153.84615384615384</v>
      </c>
      <c r="AF124" s="1">
        <v>153.84615384615384</v>
      </c>
      <c r="AG124" s="1">
        <v>200</v>
      </c>
    </row>
    <row r="125" spans="1:33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56.497175141242934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  <c r="O125" s="6">
        <v>139.03664302600473</v>
      </c>
      <c r="P125" s="6">
        <v>139.03664302600473</v>
      </c>
      <c r="Q125" s="6">
        <v>139.03664302600473</v>
      </c>
      <c r="S125" s="6">
        <v>139.03664302600473</v>
      </c>
      <c r="T125" s="6">
        <v>139.03664302600473</v>
      </c>
      <c r="U125" s="6">
        <v>139.03664302600473</v>
      </c>
      <c r="W125" s="6">
        <v>139.03664302600473</v>
      </c>
      <c r="X125" s="6">
        <v>139.03664302600473</v>
      </c>
      <c r="Y125" s="6">
        <v>139.03664302600473</v>
      </c>
      <c r="Z125" s="6">
        <v>139.03664302600473</v>
      </c>
      <c r="AA125" s="6">
        <v>139.03664302600473</v>
      </c>
      <c r="AB125" s="6">
        <v>139.03664302600473</v>
      </c>
      <c r="AD125" s="6">
        <v>139.03664302600473</v>
      </c>
      <c r="AE125" s="6">
        <v>139.03664302600473</v>
      </c>
      <c r="AF125" s="6">
        <v>139.03664302600473</v>
      </c>
      <c r="AG125" s="6">
        <v>139.03664302600473</v>
      </c>
    </row>
    <row r="127" spans="1:33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0</v>
      </c>
      <c r="O127" s="1">
        <v>0</v>
      </c>
      <c r="P127" s="1">
        <v>0</v>
      </c>
      <c r="Q127" s="1">
        <v>0</v>
      </c>
      <c r="R127" s="1"/>
      <c r="S127" s="1">
        <v>0</v>
      </c>
      <c r="T127" s="1">
        <v>0</v>
      </c>
      <c r="U127" s="1">
        <v>0</v>
      </c>
      <c r="V127" s="1"/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/>
      <c r="AD127" s="1">
        <v>0</v>
      </c>
      <c r="AE127" s="1">
        <v>0</v>
      </c>
      <c r="AF127" s="1">
        <v>0</v>
      </c>
      <c r="AG127" s="1">
        <v>133.45168780503354</v>
      </c>
    </row>
    <row r="128" spans="1:33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84.969212175981298</v>
      </c>
      <c r="I128" s="1">
        <v>56.009542575076125</v>
      </c>
      <c r="J128" s="1">
        <v>56.009542575076125</v>
      </c>
      <c r="K128" s="1"/>
      <c r="L128" s="1">
        <v>366.11384959849153</v>
      </c>
      <c r="M128" s="1">
        <v>366.11384959849153</v>
      </c>
      <c r="N128" s="1">
        <v>366.11384959849153</v>
      </c>
      <c r="O128" s="1">
        <v>366.11384959849153</v>
      </c>
      <c r="P128" s="1">
        <v>366.11384959849153</v>
      </c>
      <c r="Q128" s="1">
        <v>366.11384959849153</v>
      </c>
      <c r="R128" s="1"/>
      <c r="S128" s="1">
        <v>366.11384959849153</v>
      </c>
      <c r="T128" s="1">
        <v>394.18715144970093</v>
      </c>
      <c r="U128" s="1">
        <v>394.18715144970093</v>
      </c>
      <c r="V128" s="1"/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/>
      <c r="AD128" s="1">
        <v>301.9749823900907</v>
      </c>
      <c r="AE128" s="1">
        <v>301.9749823900907</v>
      </c>
      <c r="AF128" s="1">
        <v>301.9749823900907</v>
      </c>
      <c r="AG128" s="1">
        <v>266.90337561006709</v>
      </c>
    </row>
    <row r="129" spans="2:33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0</v>
      </c>
      <c r="I129" s="1">
        <v>14.666666666666668</v>
      </c>
      <c r="J129" s="1">
        <v>14.666666666666668</v>
      </c>
      <c r="K129" s="1"/>
      <c r="L129" s="1">
        <v>14.666666666666668</v>
      </c>
      <c r="M129" s="1">
        <v>14.666666666666668</v>
      </c>
      <c r="N129" s="1">
        <v>14.666666666666668</v>
      </c>
      <c r="O129" s="1">
        <v>14.666666666666668</v>
      </c>
      <c r="P129" s="1">
        <v>14.666666666666668</v>
      </c>
      <c r="Q129" s="1">
        <v>14.666666666666668</v>
      </c>
      <c r="R129" s="1"/>
      <c r="S129" s="1">
        <v>14.666666666666668</v>
      </c>
      <c r="T129" s="1">
        <v>14.666666666666668</v>
      </c>
      <c r="U129" s="1">
        <v>14.666666666666668</v>
      </c>
      <c r="V129" s="1"/>
      <c r="W129" s="1">
        <v>685.91684040544578</v>
      </c>
      <c r="X129" s="1">
        <v>685.91684040544578</v>
      </c>
      <c r="Y129" s="1">
        <v>685.91684040544578</v>
      </c>
      <c r="Z129" s="1">
        <v>685.91684040544578</v>
      </c>
      <c r="AA129" s="1">
        <v>685.91684040544578</v>
      </c>
      <c r="AB129" s="1">
        <v>685.91684040544578</v>
      </c>
      <c r="AC129" s="1"/>
      <c r="AD129" s="1">
        <v>14.666666666666668</v>
      </c>
      <c r="AE129" s="1">
        <v>14.666666666666668</v>
      </c>
      <c r="AF129" s="1">
        <v>14.666666666666668</v>
      </c>
      <c r="AG129" s="1">
        <v>14.666666666666668</v>
      </c>
    </row>
    <row r="130" spans="2:33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50</v>
      </c>
      <c r="I130" s="1">
        <v>222.22222222222223</v>
      </c>
      <c r="J130" s="1">
        <v>222.22222222222223</v>
      </c>
      <c r="K130" s="1"/>
      <c r="L130" s="1">
        <v>31.25</v>
      </c>
      <c r="M130" s="1">
        <v>31.25</v>
      </c>
      <c r="N130" s="1">
        <v>31.25</v>
      </c>
      <c r="O130" s="1">
        <v>31.25</v>
      </c>
      <c r="P130" s="1">
        <v>31.25</v>
      </c>
      <c r="Q130" s="1">
        <v>31.25</v>
      </c>
      <c r="R130" s="1"/>
      <c r="S130" s="1">
        <v>31.25</v>
      </c>
      <c r="T130" s="1">
        <v>31.25</v>
      </c>
      <c r="U130" s="1">
        <v>31.25</v>
      </c>
      <c r="V130" s="1"/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/>
      <c r="AD130" s="1">
        <v>153.84615384615384</v>
      </c>
      <c r="AE130" s="1">
        <v>153.84615384615384</v>
      </c>
      <c r="AF130" s="1">
        <v>153.84615384615384</v>
      </c>
      <c r="AG130" s="1">
        <v>50</v>
      </c>
    </row>
    <row r="131" spans="2:33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26.315789473684212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  <c r="O131" s="6">
        <v>50.006546216286985</v>
      </c>
      <c r="P131" s="6">
        <v>50.006546216286985</v>
      </c>
      <c r="Q131" s="6">
        <v>50.006546216286985</v>
      </c>
      <c r="S131" s="6">
        <v>50.006546216286985</v>
      </c>
      <c r="T131" s="6">
        <v>50.006546216286985</v>
      </c>
      <c r="U131" s="6">
        <v>50.006546216286985</v>
      </c>
      <c r="W131" s="6">
        <v>50.006546216286985</v>
      </c>
      <c r="X131" s="6">
        <v>50.006546216286985</v>
      </c>
      <c r="Y131" s="6">
        <v>50.006546216286985</v>
      </c>
      <c r="Z131" s="6">
        <v>50.006546216286985</v>
      </c>
      <c r="AA131" s="6">
        <v>50.006546216286985</v>
      </c>
      <c r="AB131" s="6">
        <v>50.006546216286985</v>
      </c>
      <c r="AD131" s="6">
        <v>50.006546216286985</v>
      </c>
      <c r="AE131" s="6">
        <v>50.006546216286985</v>
      </c>
      <c r="AF131" s="6">
        <v>50.006546216286985</v>
      </c>
      <c r="AG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31"/>
  <sheetViews>
    <sheetView topLeftCell="A37" zoomScale="80" zoomScaleNormal="80" workbookViewId="0">
      <selection activeCell="O37" sqref="O1:O1048576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24" width="9.140625" style="1"/>
    <col min="25" max="25" width="24.5703125" style="1" customWidth="1"/>
    <col min="26" max="28" width="9.140625" style="1"/>
    <col min="29" max="29" width="14.5703125" style="1" bestFit="1" customWidth="1"/>
    <col min="30" max="51" width="9.140625" style="1"/>
    <col min="52" max="52" width="12" style="1" bestFit="1" customWidth="1"/>
    <col min="53" max="16384" width="9.140625" style="1"/>
  </cols>
  <sheetData>
    <row r="1" spans="2:42" x14ac:dyDescent="0.25"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spans="2:42" x14ac:dyDescent="0.25">
      <c r="B2" s="5" t="s">
        <v>87</v>
      </c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2:42" x14ac:dyDescent="0.25"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2:42" x14ac:dyDescent="0.25"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3"/>
      <c r="AM4" s="2"/>
      <c r="AN4" s="2"/>
      <c r="AO4" s="2"/>
      <c r="AP4" s="2"/>
    </row>
    <row r="5" spans="2:42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2:42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S6" s="2"/>
      <c r="T6" s="2"/>
      <c r="U6" s="2"/>
      <c r="V6" s="2"/>
      <c r="W6" s="2"/>
      <c r="X6" s="2"/>
      <c r="Y6" s="4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2:42" x14ac:dyDescent="0.25">
      <c r="S7" s="2"/>
      <c r="T7" s="2"/>
      <c r="U7" s="2"/>
      <c r="V7" s="2"/>
      <c r="W7" s="2"/>
      <c r="X7" s="2"/>
      <c r="Y7" s="4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2:42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S8" s="2"/>
      <c r="T8" s="2"/>
      <c r="U8" s="2"/>
      <c r="V8" s="2"/>
      <c r="W8" s="2"/>
      <c r="X8" s="2"/>
      <c r="Y8" s="2"/>
      <c r="Z8" s="2"/>
      <c r="AA8" s="4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2:42" x14ac:dyDescent="0.25">
      <c r="B9" s="5" t="s">
        <v>189</v>
      </c>
      <c r="C9" s="6" t="s">
        <v>5</v>
      </c>
      <c r="E9" s="6">
        <v>7420.770828890576</v>
      </c>
      <c r="F9" s="6">
        <v>7886.4460801038113</v>
      </c>
      <c r="H9" s="6">
        <v>7565.4073467318758</v>
      </c>
      <c r="I9" s="6">
        <v>7445.4348684839188</v>
      </c>
      <c r="J9" s="6">
        <v>7644.7302548853131</v>
      </c>
      <c r="L9" s="6">
        <v>8367.2117646151964</v>
      </c>
      <c r="M9" s="6">
        <v>7616.4038527269549</v>
      </c>
      <c r="N9" s="6">
        <v>7807.6461317071189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2:42" x14ac:dyDescent="0.25">
      <c r="C10" s="6" t="s">
        <v>65</v>
      </c>
      <c r="E10" s="6">
        <v>996.02659317022017</v>
      </c>
      <c r="F10" s="6">
        <v>1056.7972134535473</v>
      </c>
      <c r="H10" s="6">
        <v>1014.9016587485098</v>
      </c>
      <c r="I10" s="6">
        <v>999.24525033715145</v>
      </c>
      <c r="J10" s="6">
        <v>1025.2532982625335</v>
      </c>
      <c r="L10" s="6">
        <v>1119.5371352822831</v>
      </c>
      <c r="M10" s="6">
        <v>1021.5567027808677</v>
      </c>
      <c r="N10" s="6">
        <v>1046.5138201877792</v>
      </c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2:42" x14ac:dyDescent="0.25">
      <c r="C11" s="6" t="s">
        <v>64</v>
      </c>
      <c r="E11" s="6">
        <v>498013.29658511007</v>
      </c>
      <c r="F11" s="6">
        <v>528398.60672677367</v>
      </c>
      <c r="H11" s="6">
        <v>507450.82937425491</v>
      </c>
      <c r="I11" s="6">
        <v>499622.62516857573</v>
      </c>
      <c r="J11" s="6">
        <v>512626.64913126675</v>
      </c>
      <c r="L11" s="6">
        <v>559768.56764114159</v>
      </c>
      <c r="M11" s="6">
        <v>510778.35139043385</v>
      </c>
      <c r="N11" s="6">
        <v>523256.91009388957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2:42" x14ac:dyDescent="0.25">
      <c r="L12" s="6">
        <v>97.99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2:42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2:42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2:42" x14ac:dyDescent="0.25">
      <c r="B15" s="5" t="s">
        <v>88</v>
      </c>
      <c r="C15" s="9" t="s">
        <v>89</v>
      </c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2:42" x14ac:dyDescent="0.25">
      <c r="C16" s="9"/>
      <c r="F16" s="6" t="s">
        <v>118</v>
      </c>
      <c r="J16" s="6" t="s">
        <v>118</v>
      </c>
      <c r="M16" s="6" t="s">
        <v>118</v>
      </c>
      <c r="N16" s="6" t="s">
        <v>117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2:42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1.36</v>
      </c>
      <c r="L17" s="6">
        <v>2.0699999999999998</v>
      </c>
      <c r="M17" s="6">
        <v>1.36</v>
      </c>
      <c r="N17" s="6">
        <v>0.87</v>
      </c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2:42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0.42372881355932196</v>
      </c>
      <c r="K18" s="8"/>
      <c r="L18" s="8">
        <v>0.32573289902280134</v>
      </c>
      <c r="M18" s="8">
        <v>0.42372881355932196</v>
      </c>
      <c r="N18" s="8">
        <v>0.53475935828876997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</row>
    <row r="19" spans="2:42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</row>
    <row r="20" spans="2:42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</row>
    <row r="21" spans="2:42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</row>
    <row r="22" spans="2:42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</row>
    <row r="23" spans="2:42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</row>
    <row r="24" spans="2:42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</row>
    <row r="25" spans="2:42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</row>
    <row r="26" spans="2:42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</row>
    <row r="27" spans="2:42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</row>
    <row r="28" spans="2:42" x14ac:dyDescent="0.25">
      <c r="B28" s="6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</row>
    <row r="29" spans="2:42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</row>
    <row r="30" spans="2:42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</row>
    <row r="31" spans="2:42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0.16317834406779658</v>
      </c>
      <c r="L31" s="6">
        <v>0.26408427361563519</v>
      </c>
      <c r="M31" s="6">
        <v>0.21213184728813553</v>
      </c>
      <c r="N31" s="6">
        <v>0.28831082823529403</v>
      </c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</row>
    <row r="32" spans="2:42" x14ac:dyDescent="0.25">
      <c r="B32" s="5" t="s">
        <v>28</v>
      </c>
      <c r="C32" s="6" t="s">
        <v>7</v>
      </c>
      <c r="E32" s="6">
        <v>782.80408272305749</v>
      </c>
      <c r="F32" s="6">
        <v>867.47936276211419</v>
      </c>
      <c r="H32" s="6">
        <v>481.619094092804</v>
      </c>
      <c r="I32" s="6">
        <v>360.38393173619721</v>
      </c>
      <c r="J32" s="6">
        <v>369.76389382755576</v>
      </c>
      <c r="L32" s="6">
        <v>191.78977067016245</v>
      </c>
      <c r="M32" s="6">
        <v>283.40822613976974</v>
      </c>
      <c r="N32" s="6">
        <v>269.5940225229906</v>
      </c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3"/>
      <c r="AM32" s="2"/>
      <c r="AN32" s="2"/>
      <c r="AO32" s="2"/>
      <c r="AP32" s="2"/>
    </row>
    <row r="33" spans="1:55" x14ac:dyDescent="0.25">
      <c r="B33" s="5" t="s">
        <v>28</v>
      </c>
      <c r="C33" s="6" t="s">
        <v>64</v>
      </c>
      <c r="E33" s="6">
        <v>2818092.4433290521</v>
      </c>
      <c r="F33" s="6">
        <v>3122923.2076050448</v>
      </c>
      <c r="H33" s="6">
        <v>1733827.3516722131</v>
      </c>
      <c r="I33" s="6">
        <v>1297381.1163454168</v>
      </c>
      <c r="J33" s="6">
        <v>1331148.9528600385</v>
      </c>
      <c r="L33" s="6">
        <v>690442.62205848715</v>
      </c>
      <c r="M33" s="6">
        <v>1020268.7978881327</v>
      </c>
      <c r="N33" s="6">
        <v>970537.70465260244</v>
      </c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</row>
    <row r="34" spans="1:55" x14ac:dyDescent="0.25">
      <c r="B34" s="5" t="s">
        <v>68</v>
      </c>
      <c r="C34" s="6" t="s">
        <v>65</v>
      </c>
      <c r="E34" s="6">
        <v>6763.4218639897244</v>
      </c>
      <c r="F34" s="6">
        <v>14740.197539895815</v>
      </c>
      <c r="H34" s="6">
        <v>4091.8325499464227</v>
      </c>
      <c r="I34" s="6">
        <v>3061.8194345751835</v>
      </c>
      <c r="J34" s="6">
        <v>6283.023057499383</v>
      </c>
      <c r="L34" s="6">
        <v>4239.3176994391106</v>
      </c>
      <c r="M34" s="6">
        <v>4815.6687260319877</v>
      </c>
      <c r="N34" s="6">
        <v>3629.8110154007336</v>
      </c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</row>
    <row r="35" spans="1:55" x14ac:dyDescent="0.25">
      <c r="B35" s="5" t="s">
        <v>78</v>
      </c>
      <c r="C35" s="6" t="s">
        <v>77</v>
      </c>
      <c r="E35" s="6">
        <v>17.685580729013509</v>
      </c>
      <c r="F35" s="6">
        <v>4.8731059562499854E-3</v>
      </c>
      <c r="H35" s="6">
        <v>26.81576739461951</v>
      </c>
      <c r="I35" s="6">
        <v>35.836740938421833</v>
      </c>
      <c r="J35" s="6">
        <v>1.1432481429816038E-2</v>
      </c>
      <c r="M35" s="6">
        <v>1.4916006169542849E-2</v>
      </c>
      <c r="N35" s="6">
        <v>1.5680313717784673E-2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Y35" s="1" t="s">
        <v>161</v>
      </c>
      <c r="BA35" s="1" t="s">
        <v>163</v>
      </c>
    </row>
    <row r="36" spans="1:55" x14ac:dyDescent="0.25">
      <c r="B36" s="5" t="s">
        <v>78</v>
      </c>
      <c r="C36" s="6" t="s">
        <v>76</v>
      </c>
      <c r="E36" s="6">
        <v>6.2608258032474895</v>
      </c>
      <c r="F36" s="6">
        <v>1.7251153909126258E-3</v>
      </c>
      <c r="H36" s="6">
        <v>9.4929791116608282</v>
      </c>
      <c r="I36" s="6">
        <v>12.686470170780881</v>
      </c>
      <c r="J36" s="6">
        <v>4.0471826075531145E-3</v>
      </c>
      <c r="M36" s="6">
        <v>5.2803760158392976E-3</v>
      </c>
      <c r="N36" s="6">
        <v>5.5509465157833025E-3</v>
      </c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Z36" s="1" t="s">
        <v>162</v>
      </c>
    </row>
    <row r="37" spans="1:55" x14ac:dyDescent="0.25">
      <c r="B37" s="5" t="s">
        <v>78</v>
      </c>
      <c r="C37" s="6" t="s">
        <v>79</v>
      </c>
      <c r="E37" s="6">
        <v>0.53227451908177659</v>
      </c>
      <c r="F37" s="6">
        <v>0.24422991009846054</v>
      </c>
      <c r="H37" s="6">
        <v>0.87980069469104782</v>
      </c>
      <c r="I37" s="6">
        <v>1.17577054980768</v>
      </c>
      <c r="J37" s="6">
        <v>0.57297213253186563</v>
      </c>
      <c r="L37" s="6">
        <v>0.84919257655037439</v>
      </c>
      <c r="M37" s="6">
        <v>0.74755912933583957</v>
      </c>
      <c r="N37" s="6">
        <v>0.99178637805882075</v>
      </c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Z37" s="1" t="s">
        <v>164</v>
      </c>
      <c r="BA37" s="1" t="s">
        <v>165</v>
      </c>
      <c r="BB37" s="1" t="s">
        <v>166</v>
      </c>
      <c r="BC37" s="1" t="s">
        <v>167</v>
      </c>
    </row>
    <row r="38" spans="1:55" x14ac:dyDescent="0.25">
      <c r="B38" s="5" t="s">
        <v>83</v>
      </c>
      <c r="C38" s="9" t="s">
        <v>84</v>
      </c>
      <c r="E38" s="6">
        <v>116.53375871654296</v>
      </c>
      <c r="F38" s="6">
        <v>175.4083507247602</v>
      </c>
      <c r="H38" s="6">
        <v>75.739820499508298</v>
      </c>
      <c r="I38" s="6">
        <v>56.674277733986642</v>
      </c>
      <c r="J38" s="6">
        <v>74.767974384242649</v>
      </c>
      <c r="L38" s="6">
        <v>576.54720712371898</v>
      </c>
      <c r="M38" s="6">
        <v>57.306457839780649</v>
      </c>
      <c r="N38" s="6">
        <v>15.245206264683082</v>
      </c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Y38" s="1" t="s">
        <v>58</v>
      </c>
      <c r="AZ38" s="1">
        <v>85</v>
      </c>
      <c r="BA38" s="1">
        <v>85</v>
      </c>
      <c r="BB38" s="1">
        <v>85</v>
      </c>
      <c r="BC38" s="1">
        <v>85</v>
      </c>
    </row>
    <row r="39" spans="1:55" x14ac:dyDescent="0.25">
      <c r="E39" s="6">
        <v>6.0110512034210917</v>
      </c>
      <c r="F39" s="6">
        <v>6.3785098428178557</v>
      </c>
      <c r="H39" s="6">
        <v>5.961551939609933</v>
      </c>
      <c r="I39" s="6">
        <v>5.9468747980747745</v>
      </c>
      <c r="J39" s="6">
        <v>6.1019552529375138</v>
      </c>
      <c r="L39" s="6">
        <v>6.796393103671579</v>
      </c>
      <c r="M39" s="6">
        <v>6.0544963650813743</v>
      </c>
      <c r="N39" s="6">
        <v>6.1653914286104383</v>
      </c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Y39" s="1" t="s">
        <v>5</v>
      </c>
      <c r="AZ39" s="1">
        <v>48</v>
      </c>
      <c r="BA39" s="1">
        <v>91</v>
      </c>
      <c r="BB39" s="1">
        <v>72</v>
      </c>
      <c r="BC39" s="1">
        <v>90</v>
      </c>
    </row>
    <row r="40" spans="1:55" x14ac:dyDescent="0.25">
      <c r="E40" s="6">
        <v>6.0110512034211041</v>
      </c>
      <c r="F40" s="6">
        <v>6.3785098428178468</v>
      </c>
      <c r="H40" s="6">
        <v>5.9615519396099304</v>
      </c>
      <c r="I40" s="6">
        <v>5.9468747980747656</v>
      </c>
      <c r="J40" s="6">
        <v>6.1019552529374943</v>
      </c>
      <c r="L40" s="6">
        <v>6.7963931036715612</v>
      </c>
      <c r="M40" s="6">
        <v>6.0544963650813424</v>
      </c>
      <c r="N40" s="6">
        <v>6.1653914286104321</v>
      </c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Y40" s="1" t="s">
        <v>56</v>
      </c>
      <c r="AZ40" s="1">
        <v>1.7708333333333333</v>
      </c>
      <c r="BA40" s="1">
        <v>0.93406593406593408</v>
      </c>
      <c r="BB40" s="1">
        <v>1.1805555555555556</v>
      </c>
      <c r="BC40" s="1">
        <v>0.94444444444444442</v>
      </c>
    </row>
    <row r="41" spans="1:55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0.45</v>
      </c>
      <c r="I41" s="8">
        <v>0.82</v>
      </c>
      <c r="J41" s="8">
        <v>0.82</v>
      </c>
      <c r="K41" s="8"/>
      <c r="L41" s="8"/>
      <c r="M41" s="8">
        <v>0.65</v>
      </c>
      <c r="N41" s="8">
        <v>0.5</v>
      </c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Y41" s="1" t="s">
        <v>169</v>
      </c>
      <c r="AZ41" s="1">
        <v>470</v>
      </c>
      <c r="BA41" s="1">
        <v>620</v>
      </c>
      <c r="BB41" s="1">
        <v>590</v>
      </c>
      <c r="BC41" s="1">
        <v>680</v>
      </c>
    </row>
    <row r="42" spans="1:55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0.45</v>
      </c>
      <c r="I42" s="8">
        <v>3.2</v>
      </c>
      <c r="J42" s="8">
        <v>3.2</v>
      </c>
      <c r="K42" s="8"/>
      <c r="L42" s="8"/>
      <c r="M42" s="8">
        <v>0.65</v>
      </c>
      <c r="N42" s="8">
        <v>2</v>
      </c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</row>
    <row r="43" spans="1:55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222.22222222222223</v>
      </c>
      <c r="I43" s="6">
        <v>31.25</v>
      </c>
      <c r="J43" s="6">
        <v>31.25</v>
      </c>
      <c r="M43" s="6">
        <v>153.84615384615384</v>
      </c>
      <c r="N43" s="6">
        <v>50</v>
      </c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Y43" s="1" t="s">
        <v>168</v>
      </c>
      <c r="AZ43" s="1">
        <v>16</v>
      </c>
    </row>
    <row r="44" spans="1:55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0.22222222222222224</v>
      </c>
      <c r="I44" s="6">
        <v>3.125E-2</v>
      </c>
      <c r="J44" s="6">
        <v>3.125E-2</v>
      </c>
      <c r="M44" s="6">
        <v>0.15384615384615383</v>
      </c>
      <c r="N44" s="6">
        <v>0.05</v>
      </c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Y44" s="1" t="s">
        <v>170</v>
      </c>
      <c r="AZ44" s="1">
        <v>7.5</v>
      </c>
    </row>
    <row r="45" spans="1:55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222.22222222222223</v>
      </c>
      <c r="I45" s="6">
        <v>121.95121951219512</v>
      </c>
      <c r="J45" s="6">
        <v>121.95121951219512</v>
      </c>
      <c r="M45" s="6">
        <v>153.84615384615384</v>
      </c>
      <c r="N45" s="6">
        <v>200</v>
      </c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Y45" s="1" t="s">
        <v>171</v>
      </c>
      <c r="AZ45" s="1">
        <v>12</v>
      </c>
    </row>
    <row r="46" spans="1:55" x14ac:dyDescent="0.25">
      <c r="B46" s="5" t="s">
        <v>9</v>
      </c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</row>
    <row r="47" spans="1:55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Y47" s="1" t="s">
        <v>172</v>
      </c>
      <c r="AZ47" s="1">
        <v>29.375</v>
      </c>
    </row>
    <row r="48" spans="1:55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Y48" s="1" t="s">
        <v>170</v>
      </c>
      <c r="AZ48" s="1">
        <v>220.3125</v>
      </c>
    </row>
    <row r="49" spans="1:52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Y49" s="1" t="s">
        <v>171</v>
      </c>
      <c r="AZ49" s="1">
        <v>352.5</v>
      </c>
    </row>
    <row r="50" spans="1:52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</row>
    <row r="51" spans="1:52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Y51" s="1" t="s">
        <v>173</v>
      </c>
      <c r="AZ51" s="1">
        <v>17917029.825823229</v>
      </c>
    </row>
    <row r="52" spans="1:52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Y52" s="1" t="s">
        <v>174</v>
      </c>
      <c r="AZ52" s="1">
        <v>22396287.282279037</v>
      </c>
    </row>
    <row r="53" spans="1:52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Z53" s="1">
        <v>22.396287282279037</v>
      </c>
    </row>
    <row r="54" spans="1:52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</row>
    <row r="55" spans="1:52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Y55" s="1" t="s">
        <v>143</v>
      </c>
      <c r="AZ55" s="1">
        <v>3.7952719095211767</v>
      </c>
    </row>
    <row r="56" spans="1:52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</row>
    <row r="57" spans="1:52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</row>
    <row r="58" spans="1:52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</row>
    <row r="59" spans="1:52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</row>
    <row r="60" spans="1:52" x14ac:dyDescent="0.25"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</row>
    <row r="61" spans="1:52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</row>
    <row r="62" spans="1:52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</row>
    <row r="63" spans="1:52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</row>
    <row r="64" spans="1:52" x14ac:dyDescent="0.25"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</row>
    <row r="65" spans="1:42" x14ac:dyDescent="0.25"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</row>
    <row r="66" spans="1:42" x14ac:dyDescent="0.25"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</row>
    <row r="67" spans="1:42" x14ac:dyDescent="0.25"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</row>
    <row r="68" spans="1:42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191.78977067016245</v>
      </c>
      <c r="M68" s="8">
        <v>4.4000000000000004</v>
      </c>
      <c r="N68" s="8">
        <v>4.4000000000000004</v>
      </c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</row>
    <row r="69" spans="1:42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R69" s="14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</row>
    <row r="70" spans="1:42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</row>
    <row r="71" spans="1:42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</row>
    <row r="72" spans="1:42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</row>
    <row r="73" spans="1:42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639.29923556720826</v>
      </c>
      <c r="M73" s="6">
        <v>14.666666666666668</v>
      </c>
      <c r="N73" s="6">
        <v>14.666666666666668</v>
      </c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</row>
    <row r="74" spans="1:42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0.63929923556720825</v>
      </c>
      <c r="M74" s="6">
        <v>1.4666666666666668E-2</v>
      </c>
      <c r="N74" s="6">
        <v>1.4666666666666668E-2</v>
      </c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</row>
    <row r="75" spans="1:42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1128.1751215891909</v>
      </c>
      <c r="M75" s="6">
        <v>25.882352941176471</v>
      </c>
      <c r="N75" s="6">
        <v>25.882352941176471</v>
      </c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</row>
    <row r="76" spans="1:42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</row>
    <row r="77" spans="1:42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38357.954134032494</v>
      </c>
      <c r="M77" s="6">
        <v>880.00000000000011</v>
      </c>
      <c r="N77" s="6">
        <v>880.00000000000011</v>
      </c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</row>
    <row r="78" spans="1:42" x14ac:dyDescent="0.25">
      <c r="B78" s="6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</row>
    <row r="79" spans="1:42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</row>
    <row r="80" spans="1:42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</row>
    <row r="81" spans="1:42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</row>
    <row r="82" spans="1:42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</row>
    <row r="83" spans="1:42" x14ac:dyDescent="0.25">
      <c r="B83" s="5" t="s">
        <v>60</v>
      </c>
      <c r="C83" s="6" t="s">
        <v>5</v>
      </c>
      <c r="E83" s="6">
        <v>67.483110579573918</v>
      </c>
      <c r="F83" s="6">
        <v>26.050431314177604</v>
      </c>
      <c r="H83" s="6">
        <v>37.922763314394018</v>
      </c>
      <c r="I83" s="6">
        <v>28.376687538283246</v>
      </c>
      <c r="J83" s="6">
        <v>11.104020835662336</v>
      </c>
      <c r="M83" s="6">
        <v>8.5107575417348276</v>
      </c>
      <c r="N83" s="6">
        <v>8.0959165922820002</v>
      </c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</row>
    <row r="84" spans="1:42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</row>
    <row r="85" spans="1:42" x14ac:dyDescent="0.25">
      <c r="B85" s="5" t="s">
        <v>22</v>
      </c>
      <c r="C85" s="6" t="s">
        <v>6</v>
      </c>
      <c r="E85" s="6">
        <v>79.861669324939541</v>
      </c>
      <c r="F85" s="6">
        <v>289835.68440340011</v>
      </c>
      <c r="H85" s="6">
        <v>52.670504603325028</v>
      </c>
      <c r="I85" s="6">
        <v>39.412066025393401</v>
      </c>
      <c r="J85" s="6">
        <v>123542.73292904244</v>
      </c>
      <c r="M85" s="6">
        <v>94690.226321037233</v>
      </c>
      <c r="N85" s="6">
        <v>90074.728441054744</v>
      </c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</row>
    <row r="86" spans="1:42" x14ac:dyDescent="0.25">
      <c r="B86" s="5" t="s">
        <v>26</v>
      </c>
      <c r="C86" s="6" t="s">
        <v>23</v>
      </c>
      <c r="E86" s="6">
        <v>79.861669324939541</v>
      </c>
      <c r="F86" s="6">
        <v>414.05097771914302</v>
      </c>
      <c r="H86" s="6">
        <v>52.670504603325028</v>
      </c>
      <c r="I86" s="6">
        <v>39.412066025393401</v>
      </c>
      <c r="J86" s="6">
        <v>176.48961847006063</v>
      </c>
      <c r="M86" s="6">
        <v>135.27175188719605</v>
      </c>
      <c r="N86" s="6">
        <v>128.67818348722105</v>
      </c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</row>
    <row r="87" spans="1:42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</row>
    <row r="88" spans="1:42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</row>
    <row r="89" spans="1:42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</row>
    <row r="90" spans="1:42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</row>
    <row r="91" spans="1:42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</row>
    <row r="92" spans="1:42" x14ac:dyDescent="0.25">
      <c r="A92" s="12" t="s">
        <v>3</v>
      </c>
      <c r="B92" s="5" t="s">
        <v>20</v>
      </c>
      <c r="C92" s="6" t="s">
        <v>7</v>
      </c>
      <c r="E92" s="6">
        <v>782.80408272305738</v>
      </c>
      <c r="F92" s="6">
        <v>867.47936276211419</v>
      </c>
      <c r="H92" s="6">
        <v>481.619094092804</v>
      </c>
      <c r="I92" s="6">
        <v>360.38393173619721</v>
      </c>
      <c r="J92" s="6">
        <v>369.76389382755576</v>
      </c>
      <c r="M92" s="6">
        <v>283.40822613976974</v>
      </c>
      <c r="N92" s="6">
        <v>269.5940225229906</v>
      </c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</row>
    <row r="93" spans="1:42" x14ac:dyDescent="0.25">
      <c r="A93" s="5" t="s">
        <v>8</v>
      </c>
      <c r="B93" s="5" t="s">
        <v>12</v>
      </c>
      <c r="C93" s="6" t="s">
        <v>5</v>
      </c>
      <c r="E93" s="6">
        <v>71.790543169759488</v>
      </c>
      <c r="F93" s="6">
        <v>578.89847364839125</v>
      </c>
      <c r="H93" s="6">
        <v>40.343365228078746</v>
      </c>
      <c r="I93" s="6">
        <v>30.187965466258774</v>
      </c>
      <c r="J93" s="6">
        <v>246.75601857027414</v>
      </c>
      <c r="M93" s="6">
        <v>189.12794537188506</v>
      </c>
      <c r="N93" s="6">
        <v>179.90925760626669</v>
      </c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</row>
    <row r="94" spans="1:42" x14ac:dyDescent="0.25">
      <c r="B94" s="5" t="s">
        <v>13</v>
      </c>
      <c r="C94" s="6" t="s">
        <v>5</v>
      </c>
      <c r="E94" s="6">
        <v>139.27365374933339</v>
      </c>
      <c r="F94" s="6">
        <v>604.9489049625688</v>
      </c>
      <c r="H94" s="6">
        <v>78.266128542472757</v>
      </c>
      <c r="I94" s="6">
        <v>58.564653004542023</v>
      </c>
      <c r="J94" s="6">
        <v>257.86003940593645</v>
      </c>
      <c r="M94" s="6">
        <v>197.63870291361988</v>
      </c>
      <c r="N94" s="6">
        <v>188.0051741985487</v>
      </c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</row>
    <row r="95" spans="1:42" x14ac:dyDescent="0.25">
      <c r="B95" s="5" t="s">
        <v>18</v>
      </c>
      <c r="C95" s="6" t="s">
        <v>6</v>
      </c>
      <c r="E95" s="6">
        <v>79.861669324939555</v>
      </c>
      <c r="F95" s="6">
        <v>868.34771047258687</v>
      </c>
      <c r="H95" s="6">
        <v>52.670504603325028</v>
      </c>
      <c r="I95" s="6">
        <v>39.412066025393401</v>
      </c>
      <c r="J95" s="6">
        <v>370.1340278554112</v>
      </c>
      <c r="M95" s="6">
        <v>283.69191805782759</v>
      </c>
      <c r="N95" s="6">
        <v>269.86388640940004</v>
      </c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</row>
    <row r="96" spans="1:42" x14ac:dyDescent="0.25">
      <c r="B96" s="5" t="s">
        <v>18</v>
      </c>
      <c r="C96" s="6" t="s">
        <v>42</v>
      </c>
      <c r="E96" s="6">
        <v>7.9861669324939558E-2</v>
      </c>
      <c r="F96" s="6">
        <v>0.86834771047258685</v>
      </c>
      <c r="H96" s="6">
        <v>5.2670504603325029E-2</v>
      </c>
      <c r="I96" s="6">
        <v>3.9412066025393398E-2</v>
      </c>
      <c r="J96" s="6">
        <v>0.37013402785541122</v>
      </c>
      <c r="M96" s="6">
        <v>0.28369191805782762</v>
      </c>
      <c r="N96" s="6">
        <v>0.26986388640940001</v>
      </c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</row>
    <row r="97" spans="1:42" x14ac:dyDescent="0.25">
      <c r="B97" s="5" t="s">
        <v>27</v>
      </c>
      <c r="C97" s="6" t="s">
        <v>10</v>
      </c>
      <c r="E97" s="6">
        <v>1072.9814582152253</v>
      </c>
      <c r="F97" s="6">
        <v>8674.7936276211422</v>
      </c>
      <c r="H97" s="6">
        <v>602.97193669886485</v>
      </c>
      <c r="I97" s="6">
        <v>451.18933185870361</v>
      </c>
      <c r="J97" s="6">
        <v>3697.6389382755578</v>
      </c>
      <c r="M97" s="6">
        <v>2834.0822613976975</v>
      </c>
      <c r="N97" s="6">
        <v>2695.940225229906</v>
      </c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</row>
    <row r="98" spans="1:42" x14ac:dyDescent="0.25"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</row>
    <row r="99" spans="1:42" x14ac:dyDescent="0.25">
      <c r="A99" s="1"/>
      <c r="B99" s="5" t="s">
        <v>15</v>
      </c>
      <c r="C99" s="6" t="s">
        <v>5</v>
      </c>
      <c r="N99" s="6">
        <v>64.767332738256002</v>
      </c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</row>
    <row r="100" spans="1:42" x14ac:dyDescent="0.25">
      <c r="B100" s="5" t="s">
        <v>17</v>
      </c>
      <c r="C100" s="6" t="s">
        <v>16</v>
      </c>
      <c r="N100" s="8">
        <v>1.43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</row>
    <row r="101" spans="1:42" x14ac:dyDescent="0.25">
      <c r="B101" s="5" t="s">
        <v>22</v>
      </c>
      <c r="C101" s="6" t="s">
        <v>6</v>
      </c>
      <c r="N101" s="6">
        <v>45291.841075703502</v>
      </c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</row>
    <row r="102" spans="1:42" x14ac:dyDescent="0.25">
      <c r="A102" s="1"/>
      <c r="B102" s="5" t="s">
        <v>25</v>
      </c>
      <c r="C102" s="6" t="s">
        <v>24</v>
      </c>
      <c r="N102" s="6">
        <v>64.702630108147858</v>
      </c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</row>
    <row r="103" spans="1:42" x14ac:dyDescent="0.25">
      <c r="B103" s="5" t="s">
        <v>12</v>
      </c>
      <c r="C103" s="6" t="s">
        <v>5</v>
      </c>
      <c r="N103" s="6">
        <v>89.954628803133346</v>
      </c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</row>
    <row r="104" spans="1:42" x14ac:dyDescent="0.25">
      <c r="B104" s="5" t="s">
        <v>13</v>
      </c>
      <c r="C104" s="6" t="s">
        <v>5</v>
      </c>
      <c r="N104" s="6">
        <v>154.72196154138936</v>
      </c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</row>
    <row r="105" spans="1:42" x14ac:dyDescent="0.25">
      <c r="B105" s="5" t="s">
        <v>18</v>
      </c>
      <c r="C105" s="6" t="s">
        <v>6</v>
      </c>
      <c r="N105" s="6">
        <v>134.93194320470002</v>
      </c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</row>
    <row r="106" spans="1:42" x14ac:dyDescent="0.25">
      <c r="B106" s="5" t="s">
        <v>18</v>
      </c>
      <c r="C106" s="6" t="s">
        <v>42</v>
      </c>
      <c r="N106" s="6">
        <v>0.13493194320470001</v>
      </c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</row>
    <row r="107" spans="1:42" x14ac:dyDescent="0.25">
      <c r="B107" s="5" t="s">
        <v>27</v>
      </c>
      <c r="C107" s="6" t="s">
        <v>10</v>
      </c>
      <c r="N107" s="6">
        <v>1347.970112614953</v>
      </c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</row>
    <row r="108" spans="1:42" x14ac:dyDescent="0.25"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</row>
    <row r="110" spans="1:42" x14ac:dyDescent="0.25">
      <c r="A110" s="5" t="s">
        <v>61</v>
      </c>
      <c r="B110" s="5" t="s">
        <v>41</v>
      </c>
      <c r="C110" s="6" t="s">
        <v>5</v>
      </c>
      <c r="E110" s="6">
        <v>320.77082889057635</v>
      </c>
      <c r="F110" s="6">
        <v>786.44608010381171</v>
      </c>
      <c r="H110" s="6">
        <v>465.40734673187615</v>
      </c>
      <c r="I110" s="6">
        <v>345.43486848391831</v>
      </c>
      <c r="J110" s="6">
        <v>544.73025488531277</v>
      </c>
      <c r="L110" s="6">
        <v>1267.2117646151955</v>
      </c>
      <c r="M110" s="6">
        <v>516.40385272695494</v>
      </c>
      <c r="N110" s="6">
        <v>707.64613170711925</v>
      </c>
    </row>
    <row r="111" spans="1:42" x14ac:dyDescent="0.25">
      <c r="B111" s="5" t="s">
        <v>50</v>
      </c>
      <c r="C111" s="6" t="s">
        <v>42</v>
      </c>
      <c r="E111" s="6">
        <v>0.15617745879862377</v>
      </c>
      <c r="F111" s="6">
        <v>0.94466349994627108</v>
      </c>
      <c r="H111" s="6">
        <v>0.33956593970850091</v>
      </c>
      <c r="I111" s="6">
        <v>0.13533527890834707</v>
      </c>
      <c r="J111" s="6">
        <v>0.46605724073836485</v>
      </c>
      <c r="L111" s="6">
        <v>0.68930578178349522</v>
      </c>
      <c r="M111" s="6">
        <v>0.50221128478693511</v>
      </c>
      <c r="N111" s="6">
        <v>0.51946904249705361</v>
      </c>
    </row>
    <row r="112" spans="1:42" x14ac:dyDescent="0.25">
      <c r="B112" s="5" t="s">
        <v>50</v>
      </c>
      <c r="C112" s="6" t="s">
        <v>6</v>
      </c>
      <c r="E112" s="6">
        <v>156.17745879862377</v>
      </c>
      <c r="F112" s="6">
        <v>944.66349994627103</v>
      </c>
      <c r="H112" s="6">
        <v>339.56593970850093</v>
      </c>
      <c r="I112" s="6">
        <v>135.33527890834708</v>
      </c>
      <c r="J112" s="6">
        <v>466.05724073836484</v>
      </c>
      <c r="L112" s="6">
        <v>689.30578178349526</v>
      </c>
      <c r="M112" s="6">
        <v>502.2112847869351</v>
      </c>
      <c r="N112" s="6">
        <v>519.46904249705358</v>
      </c>
    </row>
    <row r="113" spans="1:14" x14ac:dyDescent="0.25">
      <c r="B113" s="5" t="s">
        <v>9</v>
      </c>
      <c r="C113" s="6" t="s">
        <v>10</v>
      </c>
    </row>
    <row r="115" spans="1:14" x14ac:dyDescent="0.25">
      <c r="B115" s="5" t="s">
        <v>67</v>
      </c>
      <c r="C115" s="6" t="s">
        <v>5</v>
      </c>
      <c r="E115" s="6">
        <v>7420.770828890576</v>
      </c>
      <c r="F115" s="6">
        <v>7886.4460801038113</v>
      </c>
      <c r="H115" s="6">
        <v>7565.4073467318758</v>
      </c>
      <c r="I115" s="6">
        <v>7445.4348684839188</v>
      </c>
      <c r="J115" s="6">
        <v>7644.7302548853131</v>
      </c>
      <c r="L115" s="6">
        <v>8367.2117646151964</v>
      </c>
      <c r="M115" s="6">
        <v>7616.4038527269549</v>
      </c>
      <c r="N115" s="6">
        <v>7807.6461317071189</v>
      </c>
    </row>
    <row r="116" spans="1:14" x14ac:dyDescent="0.25">
      <c r="C116" s="6" t="s">
        <v>5</v>
      </c>
      <c r="E116" s="6">
        <v>320.77082889057601</v>
      </c>
      <c r="F116" s="6">
        <v>786.44608010381125</v>
      </c>
      <c r="H116" s="6">
        <v>465.4073467318758</v>
      </c>
      <c r="I116" s="6">
        <v>345.43486848391876</v>
      </c>
      <c r="J116" s="6">
        <v>544.73025488531312</v>
      </c>
      <c r="L116" s="6">
        <v>1267.2117646151964</v>
      </c>
      <c r="M116" s="6">
        <v>516.40385272695494</v>
      </c>
      <c r="N116" s="6">
        <v>707.64613170711891</v>
      </c>
    </row>
    <row r="117" spans="1:14" x14ac:dyDescent="0.25">
      <c r="C117" s="6" t="s">
        <v>33</v>
      </c>
      <c r="E117" s="6">
        <v>4.3226079377326903</v>
      </c>
      <c r="F117" s="6">
        <v>9.9721227041402543</v>
      </c>
      <c r="H117" s="6">
        <v>6.1517817270331605</v>
      </c>
      <c r="I117" s="6">
        <v>4.6395526196344008</v>
      </c>
      <c r="J117" s="6">
        <v>7.1255654120327785</v>
      </c>
      <c r="L117" s="6">
        <v>15.14497063375657</v>
      </c>
      <c r="M117" s="6">
        <v>6.7801532417699102</v>
      </c>
      <c r="N117" s="6">
        <v>9.0635015953571934</v>
      </c>
    </row>
    <row r="119" spans="1:14" x14ac:dyDescent="0.25">
      <c r="B119" s="5" t="s">
        <v>90</v>
      </c>
      <c r="C119" s="6" t="s">
        <v>91</v>
      </c>
      <c r="E119" s="6">
        <v>0.64154165778115269</v>
      </c>
      <c r="F119" s="6">
        <v>1.5728921602076233</v>
      </c>
      <c r="H119" s="6">
        <v>0.93081469346375234</v>
      </c>
      <c r="I119" s="6">
        <v>0.6908697369678366</v>
      </c>
      <c r="J119" s="6">
        <v>1.0894605097706256</v>
      </c>
      <c r="L119" s="6">
        <v>2.5344235292303909</v>
      </c>
      <c r="M119" s="6">
        <v>1.03280770545391</v>
      </c>
      <c r="N119" s="6">
        <v>1.4152922634142384</v>
      </c>
    </row>
    <row r="120" spans="1:14" x14ac:dyDescent="0.25">
      <c r="C120" s="6" t="s">
        <v>92</v>
      </c>
      <c r="E120" s="6">
        <v>0.31235491759724754</v>
      </c>
      <c r="F120" s="6">
        <v>1.8893269998925422</v>
      </c>
      <c r="H120" s="6">
        <v>0.67913187941700182</v>
      </c>
      <c r="I120" s="6">
        <v>0.27067055781669414</v>
      </c>
      <c r="J120" s="6">
        <v>0.93211448147672971</v>
      </c>
      <c r="L120" s="6">
        <v>1.3786115635669904</v>
      </c>
      <c r="M120" s="6">
        <v>1.0044225695738702</v>
      </c>
      <c r="N120" s="6">
        <v>1.0389380849941072</v>
      </c>
    </row>
    <row r="121" spans="1:14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154.72196154138936</v>
      </c>
    </row>
    <row r="122" spans="1:14" x14ac:dyDescent="0.25">
      <c r="B122" s="29" t="s">
        <v>94</v>
      </c>
      <c r="C122" s="6" t="s">
        <v>5</v>
      </c>
      <c r="D122" s="1"/>
      <c r="E122" s="1">
        <v>139.27365374933339</v>
      </c>
      <c r="F122" s="1">
        <v>604.9489049625688</v>
      </c>
      <c r="G122" s="1"/>
      <c r="H122" s="1">
        <v>78.266128542472757</v>
      </c>
      <c r="I122" s="1">
        <v>58.564653004542023</v>
      </c>
      <c r="J122" s="1">
        <v>257.86003940593645</v>
      </c>
      <c r="K122" s="1"/>
      <c r="L122" s="1">
        <v>0</v>
      </c>
      <c r="M122" s="1">
        <v>197.63870291361988</v>
      </c>
      <c r="N122" s="1">
        <v>188.0051741985487</v>
      </c>
    </row>
    <row r="123" spans="1:14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1128.1751215891909</v>
      </c>
      <c r="M123" s="1">
        <v>25.882352941176471</v>
      </c>
      <c r="N123" s="1">
        <v>25.882352941176471</v>
      </c>
    </row>
    <row r="124" spans="1:14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</row>
    <row r="125" spans="1:14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</row>
    <row r="127" spans="1:14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134.93194320470002</v>
      </c>
    </row>
    <row r="128" spans="1:14" x14ac:dyDescent="0.25">
      <c r="B128" s="29" t="s">
        <v>94</v>
      </c>
      <c r="C128" s="6" t="s">
        <v>6</v>
      </c>
      <c r="D128" s="1"/>
      <c r="E128" s="1">
        <v>79.861669324939555</v>
      </c>
      <c r="F128" s="1">
        <v>868.34771047258687</v>
      </c>
      <c r="G128" s="1"/>
      <c r="H128" s="1">
        <v>52.670504603325028</v>
      </c>
      <c r="I128" s="1">
        <v>39.412066025393401</v>
      </c>
      <c r="J128" s="1">
        <v>370.1340278554112</v>
      </c>
      <c r="K128" s="1"/>
      <c r="L128" s="1">
        <v>0</v>
      </c>
      <c r="M128" s="1">
        <v>283.69191805782759</v>
      </c>
      <c r="N128" s="1">
        <v>269.86388640940004</v>
      </c>
    </row>
    <row r="129" spans="2:14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639.29923556720826</v>
      </c>
      <c r="M129" s="1">
        <v>14.666666666666668</v>
      </c>
      <c r="N129" s="1">
        <v>14.666666666666668</v>
      </c>
    </row>
    <row r="130" spans="2:14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</row>
    <row r="131" spans="2:14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1"/>
  <sheetViews>
    <sheetView zoomScale="80" zoomScaleNormal="80" workbookViewId="0">
      <selection activeCell="D13" sqref="D13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14.28515625" style="6" customWidth="1"/>
    <col min="12" max="14" width="14.28515625" style="6" bestFit="1" customWidth="1"/>
    <col min="15" max="15" width="14.28515625" style="6" customWidth="1"/>
    <col min="16" max="18" width="14.28515625" style="6" bestFit="1" customWidth="1"/>
    <col min="19" max="19" width="9.140625" style="6"/>
    <col min="20" max="22" width="12.85546875" style="6" bestFit="1" customWidth="1"/>
    <col min="23" max="23" width="12.85546875" style="6" customWidth="1"/>
    <col min="24" max="26" width="14.28515625" style="6" bestFit="1" customWidth="1"/>
    <col min="27" max="27" width="12.85546875" style="6" bestFit="1" customWidth="1"/>
    <col min="28" max="37" width="9.140625" style="1"/>
    <col min="38" max="38" width="24.5703125" style="1" customWidth="1"/>
    <col min="39" max="41" width="9.140625" style="1"/>
    <col min="42" max="42" width="14.5703125" style="1" bestFit="1" customWidth="1"/>
    <col min="43" max="64" width="9.140625" style="1"/>
    <col min="65" max="65" width="12" style="1" bestFit="1" customWidth="1"/>
    <col min="66" max="16384" width="9.140625" style="1"/>
  </cols>
  <sheetData>
    <row r="1" spans="2:55" x14ac:dyDescent="0.25">
      <c r="H1" s="6">
        <v>2017</v>
      </c>
      <c r="I1" s="6">
        <v>2025</v>
      </c>
      <c r="J1" s="6">
        <v>2035</v>
      </c>
      <c r="T1" s="6">
        <v>2017</v>
      </c>
      <c r="U1" s="6">
        <v>2025</v>
      </c>
      <c r="V1" s="6">
        <v>2035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2:55" x14ac:dyDescent="0.25">
      <c r="H2" s="6">
        <v>0</v>
      </c>
      <c r="I2" s="6">
        <v>8</v>
      </c>
      <c r="J2" s="6">
        <v>18</v>
      </c>
      <c r="T2" s="6">
        <v>0</v>
      </c>
      <c r="U2" s="6">
        <v>8</v>
      </c>
      <c r="V2" s="6">
        <v>18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2:55" x14ac:dyDescent="0.25">
      <c r="H3" s="6">
        <v>4.5</v>
      </c>
      <c r="I3" s="6">
        <v>6</v>
      </c>
      <c r="J3" s="6">
        <v>7</v>
      </c>
      <c r="L3" s="6">
        <v>0.75</v>
      </c>
      <c r="M3" s="6">
        <v>0.6428571428571429</v>
      </c>
      <c r="T3" s="6">
        <v>83</v>
      </c>
      <c r="U3" s="6">
        <v>88</v>
      </c>
      <c r="V3" s="6">
        <v>90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2:55" x14ac:dyDescent="0.25">
      <c r="H4" s="6">
        <v>1.5</v>
      </c>
      <c r="I4" s="6">
        <v>2</v>
      </c>
      <c r="J4" s="6">
        <v>2.5</v>
      </c>
      <c r="L4" s="6">
        <v>0.75</v>
      </c>
      <c r="M4" s="6">
        <v>0.6</v>
      </c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2"/>
      <c r="BA4" s="2"/>
      <c r="BB4" s="2"/>
      <c r="BC4" s="2"/>
    </row>
    <row r="5" spans="2:55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206</v>
      </c>
      <c r="I5" s="5" t="s">
        <v>207</v>
      </c>
      <c r="J5" s="5" t="s">
        <v>212</v>
      </c>
      <c r="K5" s="5"/>
      <c r="L5" s="5" t="s">
        <v>213</v>
      </c>
      <c r="M5" s="5" t="s">
        <v>208</v>
      </c>
      <c r="N5" s="5" t="s">
        <v>214</v>
      </c>
      <c r="O5" s="5"/>
      <c r="P5" s="5" t="s">
        <v>209</v>
      </c>
      <c r="Q5" s="5" t="s">
        <v>210</v>
      </c>
      <c r="R5" s="5" t="s">
        <v>211</v>
      </c>
      <c r="S5" s="5"/>
      <c r="T5" s="5" t="s">
        <v>215</v>
      </c>
      <c r="U5" s="5" t="s">
        <v>216</v>
      </c>
      <c r="V5" s="5" t="s">
        <v>217</v>
      </c>
      <c r="W5" s="5"/>
      <c r="X5" s="5" t="s">
        <v>218</v>
      </c>
      <c r="Y5" s="5" t="s">
        <v>219</v>
      </c>
      <c r="Z5" s="5" t="s">
        <v>220</v>
      </c>
      <c r="AA5" s="5" t="s">
        <v>159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2:55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/>
      <c r="P6" s="8">
        <v>500</v>
      </c>
      <c r="Q6" s="8">
        <v>500</v>
      </c>
      <c r="R6" s="8">
        <v>500</v>
      </c>
      <c r="S6" s="8"/>
      <c r="T6" s="8">
        <v>500</v>
      </c>
      <c r="U6" s="8">
        <v>500</v>
      </c>
      <c r="V6" s="8">
        <v>500</v>
      </c>
      <c r="W6" s="8"/>
      <c r="X6" s="8">
        <v>500</v>
      </c>
      <c r="Y6" s="8">
        <v>500</v>
      </c>
      <c r="Z6" s="8">
        <v>500</v>
      </c>
      <c r="AA6" s="8">
        <v>500</v>
      </c>
      <c r="AF6" s="2"/>
      <c r="AG6" s="2"/>
      <c r="AH6" s="2"/>
      <c r="AI6" s="2"/>
      <c r="AJ6" s="2"/>
      <c r="AK6" s="2"/>
      <c r="AL6" s="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2:55" x14ac:dyDescent="0.25">
      <c r="AF7" s="2"/>
      <c r="AG7" s="2"/>
      <c r="AH7" s="2"/>
      <c r="AI7" s="2"/>
      <c r="AJ7" s="2"/>
      <c r="AK7" s="2"/>
      <c r="AL7" s="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2:55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P8" s="6">
        <v>7100</v>
      </c>
      <c r="Q8" s="6">
        <v>7100</v>
      </c>
      <c r="R8" s="6">
        <v>7100</v>
      </c>
      <c r="T8" s="6">
        <v>7100</v>
      </c>
      <c r="U8" s="6">
        <v>7100</v>
      </c>
      <c r="V8" s="6">
        <v>7100</v>
      </c>
      <c r="X8" s="6">
        <v>7100</v>
      </c>
      <c r="Y8" s="6">
        <v>7100</v>
      </c>
      <c r="Z8" s="6">
        <v>7100</v>
      </c>
      <c r="AA8" s="6">
        <v>7100</v>
      </c>
      <c r="AF8" s="2"/>
      <c r="AG8" s="2"/>
      <c r="AH8" s="2"/>
      <c r="AI8" s="2"/>
      <c r="AJ8" s="2"/>
      <c r="AK8" s="2"/>
      <c r="AL8" s="2"/>
      <c r="AM8" s="2"/>
      <c r="AN8" s="4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2:55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G9" s="6">
        <v>0</v>
      </c>
      <c r="H9" s="6">
        <v>7570.3690150711764</v>
      </c>
      <c r="I9" s="6">
        <v>7531.3369104686635</v>
      </c>
      <c r="J9" s="6">
        <v>7508.057809738435</v>
      </c>
      <c r="L9" s="6">
        <v>7449.1378465429989</v>
      </c>
      <c r="M9" s="6">
        <v>7425.9004666880473</v>
      </c>
      <c r="N9" s="6">
        <v>7411.6569133066332</v>
      </c>
      <c r="P9" s="6">
        <v>7661.4872643226681</v>
      </c>
      <c r="Q9" s="6">
        <v>7612.4743947462011</v>
      </c>
      <c r="R9" s="6">
        <v>7578.1219662946651</v>
      </c>
      <c r="T9" s="6">
        <v>8449.4781260944383</v>
      </c>
      <c r="U9" s="6">
        <v>8449.4781260944383</v>
      </c>
      <c r="V9" s="6">
        <v>8449.4781260944383</v>
      </c>
      <c r="X9" s="6">
        <v>7668.6439727356183</v>
      </c>
      <c r="Y9" s="6">
        <v>7629.1410542117646</v>
      </c>
      <c r="Z9" s="6">
        <v>7576.6060781701981</v>
      </c>
      <c r="AA9" s="6">
        <v>7830.1649760569162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2:55" x14ac:dyDescent="0.25">
      <c r="C10" s="6" t="s">
        <v>65</v>
      </c>
      <c r="E10" s="6">
        <v>1059.7273465904264</v>
      </c>
      <c r="F10" s="6">
        <v>1128.7976848897395</v>
      </c>
      <c r="G10" s="6">
        <v>29.231000000000002</v>
      </c>
      <c r="H10" s="6">
        <v>1079.2411823903722</v>
      </c>
      <c r="I10" s="6">
        <v>1073.8274294820035</v>
      </c>
      <c r="J10" s="6">
        <v>1070.5986182107208</v>
      </c>
      <c r="L10" s="6">
        <v>1062.4264193155138</v>
      </c>
      <c r="M10" s="6">
        <v>1059.203394729632</v>
      </c>
      <c r="N10" s="6">
        <v>1057.2278138756299</v>
      </c>
      <c r="P10" s="6">
        <v>1091.8792835615541</v>
      </c>
      <c r="Q10" s="6">
        <v>1085.081198551298</v>
      </c>
      <c r="R10" s="6">
        <v>1080.31651672507</v>
      </c>
      <c r="T10" s="6">
        <v>1201.1736160892985</v>
      </c>
      <c r="U10" s="6">
        <v>1201.1736160892985</v>
      </c>
      <c r="V10" s="6">
        <v>1201.1736160892985</v>
      </c>
      <c r="X10" s="6">
        <v>1092.8719190184302</v>
      </c>
      <c r="Y10" s="6">
        <v>1087.3928642191718</v>
      </c>
      <c r="Z10" s="6">
        <v>1080.1062630422064</v>
      </c>
      <c r="AA10" s="6">
        <v>1115.2748821790942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x14ac:dyDescent="0.25">
      <c r="C11" s="6" t="s">
        <v>64</v>
      </c>
      <c r="E11" s="6">
        <v>529863.67329521314</v>
      </c>
      <c r="F11" s="6">
        <v>564398.84244486969</v>
      </c>
      <c r="H11" s="6">
        <v>539620.59119518613</v>
      </c>
      <c r="I11" s="6">
        <v>536913.71474100172</v>
      </c>
      <c r="J11" s="6">
        <v>535299.30910536041</v>
      </c>
      <c r="L11" s="6">
        <v>531213.20965775696</v>
      </c>
      <c r="M11" s="6">
        <v>529601.69736481598</v>
      </c>
      <c r="N11" s="6">
        <v>528613.9069378149</v>
      </c>
      <c r="P11" s="6">
        <v>545939.64178077702</v>
      </c>
      <c r="Q11" s="6">
        <v>542540.59927564906</v>
      </c>
      <c r="R11" s="6">
        <v>540158.25836253492</v>
      </c>
      <c r="T11" s="6">
        <v>600586.80804464931</v>
      </c>
      <c r="U11" s="6">
        <v>600586.80804464931</v>
      </c>
      <c r="V11" s="6">
        <v>600586.80804464931</v>
      </c>
      <c r="X11" s="6">
        <v>546435.95950921508</v>
      </c>
      <c r="Y11" s="6">
        <v>543696.43210958585</v>
      </c>
      <c r="Z11" s="6">
        <v>540053.13152110321</v>
      </c>
      <c r="AA11" s="6">
        <v>557637.44108954712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x14ac:dyDescent="0.25">
      <c r="T12" s="6">
        <v>97.99</v>
      </c>
      <c r="U12" s="6">
        <v>97.99</v>
      </c>
      <c r="V12" s="6">
        <v>97.99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x14ac:dyDescent="0.25">
      <c r="B13" s="5" t="s">
        <v>86</v>
      </c>
      <c r="C13" s="9" t="s">
        <v>81</v>
      </c>
      <c r="D13" s="6" t="s">
        <v>85</v>
      </c>
      <c r="T13" s="6">
        <v>55.555555555555557</v>
      </c>
      <c r="U13" s="6">
        <v>55.555555555555557</v>
      </c>
      <c r="V13" s="6">
        <v>55.555555555555557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18.510000000000002</v>
      </c>
      <c r="L14" s="6">
        <v>18.510000000000002</v>
      </c>
      <c r="M14" s="6">
        <v>18.510000000000002</v>
      </c>
      <c r="N14" s="6">
        <v>18.510000000000002</v>
      </c>
      <c r="P14" s="6">
        <v>11.9</v>
      </c>
      <c r="Q14" s="6">
        <v>11.9</v>
      </c>
      <c r="R14" s="6">
        <v>11.9</v>
      </c>
      <c r="T14" s="6">
        <v>136</v>
      </c>
      <c r="U14" s="6">
        <v>136</v>
      </c>
      <c r="V14" s="6">
        <v>136</v>
      </c>
      <c r="X14" s="6">
        <v>11.9</v>
      </c>
      <c r="Y14" s="6">
        <v>11.9</v>
      </c>
      <c r="Z14" s="6">
        <v>11.9</v>
      </c>
      <c r="AA14" s="6">
        <v>4.2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x14ac:dyDescent="0.25">
      <c r="B15" s="5" t="s">
        <v>88</v>
      </c>
      <c r="C15" s="9" t="s">
        <v>89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x14ac:dyDescent="0.25">
      <c r="C16" s="9"/>
      <c r="F16" s="6" t="s">
        <v>118</v>
      </c>
      <c r="I16" s="6">
        <v>1.131578947368421</v>
      </c>
      <c r="J16" s="6">
        <v>1.263157894736842</v>
      </c>
      <c r="P16" s="6" t="s">
        <v>118</v>
      </c>
      <c r="Q16" s="6" t="s">
        <v>118</v>
      </c>
      <c r="R16" s="6" t="s">
        <v>118</v>
      </c>
      <c r="X16" s="6" t="s">
        <v>118</v>
      </c>
      <c r="Y16" s="6" t="s">
        <v>118</v>
      </c>
      <c r="Z16" s="6" t="s">
        <v>118</v>
      </c>
      <c r="AA16" s="6" t="s">
        <v>117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2:55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0.18</v>
      </c>
      <c r="L17" s="6">
        <v>0.18</v>
      </c>
      <c r="M17" s="6">
        <v>0.18</v>
      </c>
      <c r="N17" s="6">
        <v>0.18</v>
      </c>
      <c r="P17" s="6">
        <v>1.36</v>
      </c>
      <c r="Q17" s="6">
        <v>1.36</v>
      </c>
      <c r="R17" s="6">
        <v>1.36</v>
      </c>
      <c r="T17" s="6">
        <v>2.0699999999999998</v>
      </c>
      <c r="U17" s="6">
        <v>2.0699999999999998</v>
      </c>
      <c r="V17" s="6">
        <v>2.0699999999999998</v>
      </c>
      <c r="X17" s="6">
        <v>1.36</v>
      </c>
      <c r="Y17" s="6">
        <v>1.36</v>
      </c>
      <c r="Z17" s="6">
        <v>1.36</v>
      </c>
      <c r="AA17" s="6">
        <v>0.87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2:55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0.84745762711864414</v>
      </c>
      <c r="K18" s="8"/>
      <c r="L18" s="8">
        <v>0.84745762711864414</v>
      </c>
      <c r="M18" s="8">
        <v>0.84745762711864414</v>
      </c>
      <c r="N18" s="8">
        <v>0.84745762711864414</v>
      </c>
      <c r="O18" s="8"/>
      <c r="P18" s="8">
        <v>0.42372881355932196</v>
      </c>
      <c r="Q18" s="8">
        <v>0.42372881355932196</v>
      </c>
      <c r="R18" s="8">
        <v>0.42372881355932196</v>
      </c>
      <c r="S18" s="8"/>
      <c r="T18" s="8">
        <v>0.32573289902280134</v>
      </c>
      <c r="U18" s="8">
        <v>0.32573289902280134</v>
      </c>
      <c r="V18" s="8">
        <v>0.32573289902280134</v>
      </c>
      <c r="W18" s="8"/>
      <c r="X18" s="8">
        <v>0.42372881355932196</v>
      </c>
      <c r="Y18" s="8">
        <v>0.42372881355932196</v>
      </c>
      <c r="Z18" s="8">
        <v>0.42372881355932196</v>
      </c>
      <c r="AA18" s="8">
        <v>0.53475935828876997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/>
      <c r="P19" s="8">
        <v>1</v>
      </c>
      <c r="Q19" s="8">
        <v>1</v>
      </c>
      <c r="R19" s="8">
        <v>1</v>
      </c>
      <c r="S19" s="8"/>
      <c r="T19" s="8">
        <v>1</v>
      </c>
      <c r="U19" s="8">
        <v>1</v>
      </c>
      <c r="V19" s="8">
        <v>1</v>
      </c>
      <c r="W19" s="8"/>
      <c r="X19" s="8">
        <v>1</v>
      </c>
      <c r="Y19" s="8">
        <v>1</v>
      </c>
      <c r="Z19" s="8">
        <v>1</v>
      </c>
      <c r="AA19" s="8">
        <v>1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0.43</v>
      </c>
      <c r="J20" s="8">
        <v>0.48</v>
      </c>
      <c r="K20" s="8"/>
      <c r="L20" s="8">
        <v>0.5</v>
      </c>
      <c r="M20" s="8">
        <v>0.56499999999999995</v>
      </c>
      <c r="N20" s="8">
        <v>0.63</v>
      </c>
      <c r="O20" s="8"/>
      <c r="P20" s="8">
        <v>0.5</v>
      </c>
      <c r="Q20" s="8">
        <v>0.56499999999999995</v>
      </c>
      <c r="R20" s="8">
        <v>0.63</v>
      </c>
      <c r="S20" s="8"/>
      <c r="T20" s="8">
        <v>1</v>
      </c>
      <c r="U20" s="8">
        <v>1</v>
      </c>
      <c r="V20" s="8">
        <v>1</v>
      </c>
      <c r="W20" s="8"/>
      <c r="X20" s="8">
        <v>0.55000000000000004</v>
      </c>
      <c r="Y20" s="8">
        <v>0.65</v>
      </c>
      <c r="Z20" s="8">
        <v>0.7</v>
      </c>
      <c r="AA20" s="8">
        <v>0.7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/>
      <c r="P21" s="8">
        <v>1</v>
      </c>
      <c r="Q21" s="8">
        <v>1</v>
      </c>
      <c r="R21" s="8">
        <v>1</v>
      </c>
      <c r="S21" s="8"/>
      <c r="T21" s="8">
        <v>1</v>
      </c>
      <c r="U21" s="8">
        <v>1</v>
      </c>
      <c r="V21" s="8">
        <v>1</v>
      </c>
      <c r="W21" s="8"/>
      <c r="X21" s="8">
        <v>1</v>
      </c>
      <c r="Y21" s="8">
        <v>1</v>
      </c>
      <c r="Z21" s="8">
        <v>1</v>
      </c>
      <c r="AA21" s="8">
        <v>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/>
      <c r="P22" s="8">
        <v>0.94</v>
      </c>
      <c r="Q22" s="8">
        <v>0.94</v>
      </c>
      <c r="R22" s="8">
        <v>0.94</v>
      </c>
      <c r="S22" s="8"/>
      <c r="T22" s="8">
        <v>0.94</v>
      </c>
      <c r="U22" s="8">
        <v>0.94</v>
      </c>
      <c r="V22" s="8">
        <v>0.94</v>
      </c>
      <c r="W22" s="8"/>
      <c r="X22" s="8">
        <v>0.94</v>
      </c>
      <c r="Y22" s="8">
        <v>0.94</v>
      </c>
      <c r="Z22" s="8">
        <v>0.94</v>
      </c>
      <c r="AA22" s="8">
        <v>0.94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2:55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0.95</v>
      </c>
      <c r="M23" s="8">
        <v>0.95</v>
      </c>
      <c r="N23" s="8">
        <v>0.95</v>
      </c>
      <c r="O23" s="8"/>
      <c r="P23" s="8">
        <v>0.95</v>
      </c>
      <c r="Q23" s="8">
        <v>0.95</v>
      </c>
      <c r="R23" s="8">
        <v>0.95</v>
      </c>
      <c r="S23" s="8"/>
      <c r="T23" s="8">
        <v>1</v>
      </c>
      <c r="U23" s="8">
        <v>1</v>
      </c>
      <c r="V23" s="8">
        <v>1</v>
      </c>
      <c r="W23" s="8"/>
      <c r="X23" s="8">
        <v>0.95</v>
      </c>
      <c r="Y23" s="8">
        <v>0.95</v>
      </c>
      <c r="Z23" s="8">
        <v>0.95</v>
      </c>
      <c r="AA23" s="8">
        <v>0.95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O24" s="8"/>
      <c r="P24" s="8">
        <v>0.99</v>
      </c>
      <c r="Q24" s="8">
        <v>0.99</v>
      </c>
      <c r="R24" s="8">
        <v>0.99</v>
      </c>
      <c r="S24" s="8"/>
      <c r="T24" s="8">
        <v>0.99</v>
      </c>
      <c r="U24" s="8">
        <v>0.99</v>
      </c>
      <c r="V24" s="8">
        <v>0.99</v>
      </c>
      <c r="W24" s="8"/>
      <c r="X24" s="8">
        <v>0.99</v>
      </c>
      <c r="Y24" s="8">
        <v>0.99</v>
      </c>
      <c r="Z24" s="8">
        <v>0.99</v>
      </c>
      <c r="AA24" s="8">
        <v>0.99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O25" s="8"/>
      <c r="P25" s="8">
        <v>0.99</v>
      </c>
      <c r="Q25" s="8">
        <v>0.99</v>
      </c>
      <c r="R25" s="8">
        <v>0.99</v>
      </c>
      <c r="S25" s="8"/>
      <c r="T25" s="8">
        <v>0.99</v>
      </c>
      <c r="U25" s="8">
        <v>0.99</v>
      </c>
      <c r="V25" s="8">
        <v>0.99</v>
      </c>
      <c r="W25" s="8"/>
      <c r="X25" s="8">
        <v>0.99</v>
      </c>
      <c r="Y25" s="8">
        <v>0.99</v>
      </c>
      <c r="Z25" s="8">
        <v>0.99</v>
      </c>
      <c r="AA25" s="8">
        <v>0.99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2:55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O26" s="8"/>
      <c r="P26" s="8">
        <v>0.88</v>
      </c>
      <c r="Q26" s="8">
        <v>0.88</v>
      </c>
      <c r="R26" s="8">
        <v>0.88</v>
      </c>
      <c r="S26" s="8"/>
      <c r="T26" s="8">
        <v>0.88</v>
      </c>
      <c r="U26" s="8">
        <v>0.88</v>
      </c>
      <c r="V26" s="8">
        <v>0.88</v>
      </c>
      <c r="W26" s="8"/>
      <c r="X26" s="8">
        <v>0.88</v>
      </c>
      <c r="Y26" s="8">
        <v>0.88</v>
      </c>
      <c r="Z26" s="8">
        <v>0.88</v>
      </c>
      <c r="AA26" s="8">
        <v>0.88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2:55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>
        <v>0.81073871999999991</v>
      </c>
      <c r="U27" s="8">
        <v>0.81073871999999991</v>
      </c>
      <c r="V27" s="8">
        <v>0.81073871999999991</v>
      </c>
      <c r="W27" s="8"/>
      <c r="X27" s="8"/>
      <c r="Y27" s="8"/>
      <c r="Z27" s="8"/>
      <c r="AA27" s="8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 x14ac:dyDescent="0.25">
      <c r="B28" s="6"/>
      <c r="U28" s="6">
        <v>0</v>
      </c>
      <c r="V28" s="6">
        <v>0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/>
      <c r="P29" s="8">
        <v>100</v>
      </c>
      <c r="Q29" s="8">
        <v>100</v>
      </c>
      <c r="R29" s="8">
        <v>100</v>
      </c>
      <c r="S29" s="8"/>
      <c r="T29" s="8">
        <v>100</v>
      </c>
      <c r="U29" s="8">
        <v>100</v>
      </c>
      <c r="V29" s="8">
        <v>100</v>
      </c>
      <c r="W29" s="8"/>
      <c r="X29" s="8">
        <v>100</v>
      </c>
      <c r="Y29" s="8">
        <v>100</v>
      </c>
      <c r="Z29" s="8">
        <v>100</v>
      </c>
      <c r="AA29" s="8">
        <v>100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0.33118676711999995</v>
      </c>
      <c r="J30" s="6">
        <v>0.36969685631999993</v>
      </c>
      <c r="L30" s="6">
        <v>0.38510089199999997</v>
      </c>
      <c r="M30" s="6">
        <v>0.43516400795999993</v>
      </c>
      <c r="N30" s="6">
        <v>0.48522712391999995</v>
      </c>
      <c r="P30" s="6">
        <v>0.38510089199999997</v>
      </c>
      <c r="Q30" s="6">
        <v>0.43516400795999993</v>
      </c>
      <c r="R30" s="6">
        <v>0.48522712391999995</v>
      </c>
      <c r="T30" s="6">
        <v>0.81073871999999991</v>
      </c>
      <c r="U30" s="6">
        <v>0.81073871999999991</v>
      </c>
      <c r="V30" s="6">
        <v>0.81073871999999991</v>
      </c>
      <c r="X30" s="6">
        <v>0.42361098119999996</v>
      </c>
      <c r="Y30" s="6">
        <v>0.50063115959999993</v>
      </c>
      <c r="Z30" s="6">
        <v>0.53914124879999992</v>
      </c>
      <c r="AA30" s="6">
        <v>0.53914124879999992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0.28066675179661016</v>
      </c>
      <c r="J31" s="6">
        <v>0.31330242061016944</v>
      </c>
      <c r="L31" s="6">
        <v>0.32635668813559321</v>
      </c>
      <c r="M31" s="6">
        <v>0.36878305759322033</v>
      </c>
      <c r="N31" s="6">
        <v>0.41120942705084745</v>
      </c>
      <c r="P31" s="6">
        <v>0.16317834406779658</v>
      </c>
      <c r="Q31" s="6">
        <v>0.18439152879661011</v>
      </c>
      <c r="R31" s="6">
        <v>0.20560471352542367</v>
      </c>
      <c r="T31" s="6">
        <v>0.26408427361563519</v>
      </c>
      <c r="U31" s="6">
        <v>0.26408427361563519</v>
      </c>
      <c r="V31" s="6">
        <v>0.26408427361563519</v>
      </c>
      <c r="X31" s="6">
        <v>0.17949617847457622</v>
      </c>
      <c r="Y31" s="6">
        <v>0.21213184728813553</v>
      </c>
      <c r="Z31" s="6">
        <v>0.22844968169491517</v>
      </c>
      <c r="AA31" s="6">
        <v>0.28831082823529403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512.15125730649606</v>
      </c>
      <c r="I32" s="6">
        <v>450.32843295724609</v>
      </c>
      <c r="J32" s="6">
        <v>402.20621014954713</v>
      </c>
      <c r="L32" s="6">
        <v>383.1706080605818</v>
      </c>
      <c r="M32" s="6">
        <v>338.06035793320092</v>
      </c>
      <c r="N32" s="6">
        <v>302.61563421088061</v>
      </c>
      <c r="P32" s="6">
        <v>393.79296429825121</v>
      </c>
      <c r="Q32" s="6">
        <v>346.31964001821598</v>
      </c>
      <c r="R32" s="6">
        <v>309.22442974594759</v>
      </c>
      <c r="T32" s="6">
        <v>205.77505212163373</v>
      </c>
      <c r="U32" s="6">
        <v>205.77505212163373</v>
      </c>
      <c r="V32" s="6">
        <v>205.77505212163373</v>
      </c>
      <c r="X32" s="6">
        <v>358.31905851582957</v>
      </c>
      <c r="Y32" s="6">
        <v>301.6730074077006</v>
      </c>
      <c r="Z32" s="6">
        <v>278.24782299919809</v>
      </c>
      <c r="AA32" s="6">
        <v>287.30766465326377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"/>
      <c r="AZ32" s="2"/>
      <c r="BA32" s="2"/>
      <c r="BB32" s="2"/>
      <c r="BC32" s="2"/>
    </row>
    <row r="33" spans="1:68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1843743.0513089448</v>
      </c>
      <c r="I33" s="6">
        <v>1621181.0617012365</v>
      </c>
      <c r="J33" s="6">
        <v>1447941.198185411</v>
      </c>
      <c r="L33" s="6">
        <v>1379413.085487626</v>
      </c>
      <c r="M33" s="6">
        <v>1217016.3149464712</v>
      </c>
      <c r="N33" s="6">
        <v>1089415.4116268409</v>
      </c>
      <c r="P33" s="6">
        <v>1417653.5373508744</v>
      </c>
      <c r="Q33" s="6">
        <v>1246749.7066658121</v>
      </c>
      <c r="R33" s="6">
        <v>1113207.0565197661</v>
      </c>
      <c r="T33" s="6">
        <v>740789.59500620537</v>
      </c>
      <c r="U33" s="6">
        <v>740789.59500620537</v>
      </c>
      <c r="V33" s="6">
        <v>740789.59500620537</v>
      </c>
      <c r="X33" s="6">
        <v>1289947.5786989233</v>
      </c>
      <c r="Y33" s="6">
        <v>1086021.9578501559</v>
      </c>
      <c r="Z33" s="6">
        <v>1001691.361444024</v>
      </c>
      <c r="AA33" s="6">
        <v>1034306.7653063373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68" x14ac:dyDescent="0.25">
      <c r="B34" s="5" t="s">
        <v>68</v>
      </c>
      <c r="C34" s="6" t="s">
        <v>65</v>
      </c>
      <c r="E34" s="6">
        <v>7195.9756445705734</v>
      </c>
      <c r="F34" s="6">
        <v>15744.459434632299</v>
      </c>
      <c r="H34" s="6">
        <v>4351.2336010891095</v>
      </c>
      <c r="I34" s="6">
        <v>3825.9873056149181</v>
      </c>
      <c r="J34" s="6">
        <v>3417.1412277175696</v>
      </c>
      <c r="L34" s="6">
        <v>3255.4148817507971</v>
      </c>
      <c r="M34" s="6">
        <v>2872.1585032736721</v>
      </c>
      <c r="N34" s="6">
        <v>2571.0203714393447</v>
      </c>
      <c r="P34" s="6">
        <v>6691.3246962961284</v>
      </c>
      <c r="Q34" s="6">
        <v>5884.6586154626339</v>
      </c>
      <c r="R34" s="6">
        <v>5254.3373067732973</v>
      </c>
      <c r="T34" s="6">
        <v>4548.4481133381005</v>
      </c>
      <c r="U34" s="6">
        <v>4548.4481133381005</v>
      </c>
      <c r="V34" s="6">
        <v>4548.4481133381005</v>
      </c>
      <c r="X34" s="6">
        <v>6088.5525714589194</v>
      </c>
      <c r="Y34" s="6">
        <v>5126.0236410527359</v>
      </c>
      <c r="Z34" s="6">
        <v>4727.9832260157937</v>
      </c>
      <c r="AA34" s="6">
        <v>3868.3073022457015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68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25.217131493384283</v>
      </c>
      <c r="I35" s="6">
        <v>28.679036576014159</v>
      </c>
      <c r="J35" s="6">
        <v>32.110358502913186</v>
      </c>
      <c r="L35" s="6">
        <v>33.70557482310349</v>
      </c>
      <c r="M35" s="6">
        <v>38.203194479702759</v>
      </c>
      <c r="N35" s="6">
        <v>42.677853157448133</v>
      </c>
      <c r="P35" s="6">
        <v>1.0734876528668273E-2</v>
      </c>
      <c r="Q35" s="6">
        <v>1.2206408072547225E-2</v>
      </c>
      <c r="R35" s="6">
        <v>1.3670714351621826E-2</v>
      </c>
      <c r="X35" s="6">
        <v>1.1797638861604813E-2</v>
      </c>
      <c r="Y35" s="6">
        <v>1.4012917118192567E-2</v>
      </c>
      <c r="Z35" s="6">
        <v>1.5192639439310842E-2</v>
      </c>
      <c r="AA35" s="6">
        <v>1.4713560999849152E-2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L35" s="1" t="s">
        <v>161</v>
      </c>
      <c r="BN35" s="1" t="s">
        <v>163</v>
      </c>
    </row>
    <row r="36" spans="1:68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8.9270502313028466</v>
      </c>
      <c r="I36" s="6">
        <v>10.152590121783545</v>
      </c>
      <c r="J36" s="6">
        <v>11.367303349940947</v>
      </c>
      <c r="L36" s="6">
        <v>11.932021673429443</v>
      </c>
      <c r="M36" s="6">
        <v>13.524212149427484</v>
      </c>
      <c r="N36" s="6">
        <v>15.108274269841452</v>
      </c>
      <c r="P36" s="6">
        <v>3.8002253358355538E-3</v>
      </c>
      <c r="Q36" s="6">
        <v>4.3211583377751432E-3</v>
      </c>
      <c r="R36" s="6">
        <v>4.8395335427718154E-3</v>
      </c>
      <c r="X36" s="6">
        <v>4.1764510271894689E-3</v>
      </c>
      <c r="Y36" s="6">
        <v>4.9606758418976795E-3</v>
      </c>
      <c r="Z36" s="6">
        <v>5.3783062302856276E-3</v>
      </c>
      <c r="AA36" s="6">
        <v>5.208708935092449E-3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M36" s="1" t="s">
        <v>162</v>
      </c>
    </row>
    <row r="37" spans="1:68" x14ac:dyDescent="0.25">
      <c r="B37" s="5" t="s">
        <v>78</v>
      </c>
      <c r="C37" s="6" t="s">
        <v>79</v>
      </c>
      <c r="E37" s="6">
        <v>0.50027922519700763</v>
      </c>
      <c r="F37" s="6">
        <v>0.22865168124372504</v>
      </c>
      <c r="H37" s="6">
        <v>0.82735091931199201</v>
      </c>
      <c r="I37" s="6">
        <v>0.94093284489445206</v>
      </c>
      <c r="J37" s="6">
        <v>1.0535113652317116</v>
      </c>
      <c r="L37" s="6">
        <v>1.105848947297982</v>
      </c>
      <c r="M37" s="6">
        <v>1.2534117166232452</v>
      </c>
      <c r="N37" s="6">
        <v>1.4002211573247487</v>
      </c>
      <c r="P37" s="6">
        <v>0.53800962939296948</v>
      </c>
      <c r="Q37" s="6">
        <v>0.61175972222804686</v>
      </c>
      <c r="R37" s="6">
        <v>0.68514769985581159</v>
      </c>
      <c r="T37" s="6">
        <v>0.79147811084081376</v>
      </c>
      <c r="U37" s="6">
        <v>0.79147811084081376</v>
      </c>
      <c r="V37" s="6">
        <v>0.79147811084081376</v>
      </c>
      <c r="X37" s="6">
        <v>0.59127306165965876</v>
      </c>
      <c r="Y37" s="6">
        <v>0.70229818902336727</v>
      </c>
      <c r="Z37" s="6">
        <v>0.7614234120360811</v>
      </c>
      <c r="AA37" s="6">
        <v>0.9306388657158563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M37" s="1" t="s">
        <v>164</v>
      </c>
      <c r="BN37" s="1" t="s">
        <v>165</v>
      </c>
      <c r="BO37" s="1" t="s">
        <v>166</v>
      </c>
      <c r="BP37" s="1" t="s">
        <v>167</v>
      </c>
    </row>
    <row r="38" spans="1:68" x14ac:dyDescent="0.25">
      <c r="B38" s="5" t="s">
        <v>83</v>
      </c>
      <c r="C38" s="9" t="s">
        <v>84</v>
      </c>
      <c r="E38" s="6">
        <v>123.98666035595097</v>
      </c>
      <c r="F38" s="6">
        <v>187.35906727212438</v>
      </c>
      <c r="H38" s="6">
        <v>80.541333956159434</v>
      </c>
      <c r="I38" s="6">
        <v>70.819025026932138</v>
      </c>
      <c r="J38" s="6">
        <v>63.251284125052216</v>
      </c>
      <c r="L38" s="6">
        <v>60.257729461207255</v>
      </c>
      <c r="M38" s="6">
        <v>53.163653895595672</v>
      </c>
      <c r="N38" s="6">
        <v>47.589587075342266</v>
      </c>
      <c r="P38" s="6">
        <v>79.626763885923936</v>
      </c>
      <c r="Q38" s="6">
        <v>70.027437524005336</v>
      </c>
      <c r="R38" s="6">
        <v>62.526613950602233</v>
      </c>
      <c r="T38" s="6">
        <v>618.58894341398172</v>
      </c>
      <c r="U38" s="6">
        <v>618.58894341398172</v>
      </c>
      <c r="V38" s="6">
        <v>618.58894341398172</v>
      </c>
      <c r="X38" s="6">
        <v>72.453775600361141</v>
      </c>
      <c r="Y38" s="6">
        <v>60.999681328527572</v>
      </c>
      <c r="Z38" s="6">
        <v>56.263000389587958</v>
      </c>
      <c r="AA38" s="6">
        <v>16.246890669431949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L38" s="1" t="s">
        <v>58</v>
      </c>
      <c r="BM38" s="1">
        <v>85</v>
      </c>
      <c r="BN38" s="1">
        <v>85</v>
      </c>
      <c r="BO38" s="1">
        <v>85</v>
      </c>
      <c r="BP38" s="1">
        <v>85</v>
      </c>
    </row>
    <row r="39" spans="1:68" x14ac:dyDescent="0.25"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L39" s="1" t="s">
        <v>5</v>
      </c>
      <c r="BM39" s="1">
        <v>48</v>
      </c>
      <c r="BN39" s="1">
        <v>91</v>
      </c>
      <c r="BO39" s="1">
        <v>72</v>
      </c>
      <c r="BP39" s="1">
        <v>90</v>
      </c>
    </row>
    <row r="40" spans="1:68" x14ac:dyDescent="0.25"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L40" s="1" t="s">
        <v>56</v>
      </c>
      <c r="BM40" s="1">
        <v>1.7708333333333333</v>
      </c>
      <c r="BN40" s="1">
        <v>0.93406593406593408</v>
      </c>
      <c r="BO40" s="1">
        <v>1.1805555555555556</v>
      </c>
      <c r="BP40" s="1">
        <v>0.94444444444444442</v>
      </c>
    </row>
    <row r="41" spans="1:68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0.45</v>
      </c>
      <c r="I41" s="8">
        <v>0.51749999999999996</v>
      </c>
      <c r="J41" s="8">
        <v>0.5625</v>
      </c>
      <c r="K41" s="8"/>
      <c r="L41" s="8">
        <v>0.82</v>
      </c>
      <c r="M41" s="8">
        <v>0.94299999999999984</v>
      </c>
      <c r="N41" s="8">
        <v>1.0249999999999999</v>
      </c>
      <c r="O41" s="8"/>
      <c r="P41" s="8">
        <v>0.82</v>
      </c>
      <c r="Q41" s="8">
        <v>0.94299999999999984</v>
      </c>
      <c r="R41" s="8">
        <v>1.0249999999999999</v>
      </c>
      <c r="S41" s="8"/>
      <c r="T41" s="8"/>
      <c r="U41" s="8"/>
      <c r="V41" s="8"/>
      <c r="W41" s="8"/>
      <c r="X41" s="8">
        <v>0.65</v>
      </c>
      <c r="Y41" s="8">
        <v>0.65</v>
      </c>
      <c r="Z41" s="8">
        <v>0.85</v>
      </c>
      <c r="AA41" s="8">
        <v>0.5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L41" s="1" t="s">
        <v>169</v>
      </c>
      <c r="BM41" s="1">
        <v>470</v>
      </c>
      <c r="BN41" s="1">
        <v>620</v>
      </c>
      <c r="BO41" s="1">
        <v>590</v>
      </c>
      <c r="BP41" s="1">
        <v>680</v>
      </c>
    </row>
    <row r="42" spans="1:68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0.45</v>
      </c>
      <c r="I42" s="8">
        <v>0.49500000000000005</v>
      </c>
      <c r="J42" s="8">
        <v>0.51749999999999996</v>
      </c>
      <c r="K42" s="8"/>
      <c r="L42" s="8">
        <v>3.2</v>
      </c>
      <c r="M42" s="8">
        <v>3.5200000000000005</v>
      </c>
      <c r="N42" s="8">
        <v>3.6799999999999997</v>
      </c>
      <c r="O42" s="8"/>
      <c r="P42" s="8">
        <v>3.2</v>
      </c>
      <c r="Q42" s="8">
        <v>3.5200000000000005</v>
      </c>
      <c r="R42" s="8">
        <v>3.6799999999999997</v>
      </c>
      <c r="S42" s="8"/>
      <c r="T42" s="8"/>
      <c r="U42" s="8"/>
      <c r="V42" s="8"/>
      <c r="W42" s="8"/>
      <c r="X42" s="8">
        <v>0.65</v>
      </c>
      <c r="Y42" s="8">
        <v>0.65</v>
      </c>
      <c r="Z42" s="8">
        <v>0.65</v>
      </c>
      <c r="AA42" s="8">
        <v>2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68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222.22222222222223</v>
      </c>
      <c r="I43" s="6">
        <v>202.02020202020199</v>
      </c>
      <c r="J43" s="6">
        <v>193.23671497584542</v>
      </c>
      <c r="L43" s="6">
        <v>31.25</v>
      </c>
      <c r="M43" s="6">
        <v>28.409090909090907</v>
      </c>
      <c r="N43" s="6">
        <v>27.173913043478262</v>
      </c>
      <c r="P43" s="6">
        <v>31.25</v>
      </c>
      <c r="Q43" s="6">
        <v>28.409090909090907</v>
      </c>
      <c r="R43" s="6">
        <v>27.173913043478262</v>
      </c>
      <c r="X43" s="6">
        <v>153.84615384615384</v>
      </c>
      <c r="Y43" s="6">
        <v>153.84615384615384</v>
      </c>
      <c r="Z43" s="6">
        <v>153.84615384615384</v>
      </c>
      <c r="AA43" s="6">
        <v>50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L43" s="1" t="s">
        <v>168</v>
      </c>
      <c r="BM43" s="1">
        <v>16</v>
      </c>
    </row>
    <row r="44" spans="1:68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0.22222222222222224</v>
      </c>
      <c r="I44" s="6">
        <v>0.20202020202020199</v>
      </c>
      <c r="J44" s="6">
        <v>0.19323671497584541</v>
      </c>
      <c r="L44" s="6">
        <v>3.125E-2</v>
      </c>
      <c r="M44" s="6">
        <v>2.8409090909090908E-2</v>
      </c>
      <c r="N44" s="6">
        <v>2.717391304347826E-2</v>
      </c>
      <c r="P44" s="6">
        <v>3.125E-2</v>
      </c>
      <c r="Q44" s="6">
        <v>2.8409090909090908E-2</v>
      </c>
      <c r="R44" s="6">
        <v>2.717391304347826E-2</v>
      </c>
      <c r="X44" s="6">
        <v>0.15384615384615383</v>
      </c>
      <c r="Y44" s="6">
        <v>0.15384615384615383</v>
      </c>
      <c r="Z44" s="6">
        <v>0.15384615384615383</v>
      </c>
      <c r="AA44" s="6">
        <v>0.05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L44" s="1" t="s">
        <v>170</v>
      </c>
      <c r="BM44" s="1">
        <v>7.5</v>
      </c>
    </row>
    <row r="45" spans="1:68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222.22222222222223</v>
      </c>
      <c r="I45" s="6">
        <v>193.23671497584542</v>
      </c>
      <c r="J45" s="6">
        <v>177.77777777777777</v>
      </c>
      <c r="L45" s="6">
        <v>121.95121951219512</v>
      </c>
      <c r="M45" s="6">
        <v>106.04453870625665</v>
      </c>
      <c r="N45" s="6">
        <v>97.560975609756099</v>
      </c>
      <c r="P45" s="6">
        <v>121.95121951219512</v>
      </c>
      <c r="Q45" s="6">
        <v>106.04453870625665</v>
      </c>
      <c r="R45" s="6">
        <v>97.560975609756099</v>
      </c>
      <c r="X45" s="6">
        <v>153.84615384615384</v>
      </c>
      <c r="Y45" s="6">
        <v>153.84615384615384</v>
      </c>
      <c r="Z45" s="6">
        <v>117.64705882352942</v>
      </c>
      <c r="AA45" s="6">
        <v>200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L45" s="1" t="s">
        <v>171</v>
      </c>
      <c r="BM45" s="1">
        <v>12</v>
      </c>
    </row>
    <row r="46" spans="1:68" x14ac:dyDescent="0.25">
      <c r="B46" s="5" t="s">
        <v>9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68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P47" s="6">
        <v>14.1</v>
      </c>
      <c r="Q47" s="6">
        <v>14.1</v>
      </c>
      <c r="R47" s="6">
        <v>14.1</v>
      </c>
      <c r="T47" s="6">
        <v>14.1</v>
      </c>
      <c r="U47" s="6">
        <v>14.1</v>
      </c>
      <c r="V47" s="6">
        <v>14.1</v>
      </c>
      <c r="X47" s="6">
        <v>14.1</v>
      </c>
      <c r="Y47" s="6">
        <v>14.1</v>
      </c>
      <c r="Z47" s="6">
        <v>14.1</v>
      </c>
      <c r="AA47" s="6">
        <v>14.1</v>
      </c>
      <c r="AD47" s="1">
        <v>1.4311270125223614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L47" s="1" t="s">
        <v>172</v>
      </c>
      <c r="BM47" s="1">
        <v>29.375</v>
      </c>
    </row>
    <row r="48" spans="1:68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P48" s="6">
        <v>13.4</v>
      </c>
      <c r="Q48" s="6">
        <v>13.4</v>
      </c>
      <c r="R48" s="6">
        <v>13.4</v>
      </c>
      <c r="T48" s="6">
        <v>13.4</v>
      </c>
      <c r="U48" s="6">
        <v>13.4</v>
      </c>
      <c r="V48" s="6">
        <v>13.4</v>
      </c>
      <c r="X48" s="6">
        <v>13.4</v>
      </c>
      <c r="Y48" s="6">
        <v>13.4</v>
      </c>
      <c r="Z48" s="6">
        <v>13.4</v>
      </c>
      <c r="AA48" s="6">
        <v>13.4</v>
      </c>
      <c r="AD48" s="1">
        <v>55.9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L48" s="1" t="s">
        <v>170</v>
      </c>
      <c r="BM48" s="1">
        <v>220.3125</v>
      </c>
    </row>
    <row r="49" spans="1:65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P49" s="6">
        <v>1.6</v>
      </c>
      <c r="Q49" s="6">
        <v>1.6</v>
      </c>
      <c r="R49" s="6">
        <v>1.6</v>
      </c>
      <c r="T49" s="6">
        <v>1.6</v>
      </c>
      <c r="U49" s="6">
        <v>1.6</v>
      </c>
      <c r="V49" s="6">
        <v>1.6</v>
      </c>
      <c r="X49" s="6">
        <v>1.6</v>
      </c>
      <c r="Y49" s="6">
        <v>1.6</v>
      </c>
      <c r="Z49" s="6">
        <v>1.6</v>
      </c>
      <c r="AA49" s="6">
        <v>1.6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L49" s="1" t="s">
        <v>171</v>
      </c>
      <c r="BM49" s="1">
        <v>352.5</v>
      </c>
    </row>
    <row r="50" spans="1:65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P50" s="6">
        <v>5.7</v>
      </c>
      <c r="Q50" s="6">
        <v>5.7</v>
      </c>
      <c r="R50" s="6">
        <v>5.7</v>
      </c>
      <c r="T50" s="6">
        <v>5.7</v>
      </c>
      <c r="U50" s="6">
        <v>5.7</v>
      </c>
      <c r="V50" s="6">
        <v>5.7</v>
      </c>
      <c r="X50" s="6">
        <v>5.7</v>
      </c>
      <c r="Y50" s="6">
        <v>5.7</v>
      </c>
      <c r="Z50" s="6">
        <v>5.7</v>
      </c>
      <c r="AA50" s="6">
        <v>5.7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65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P51" s="6">
        <v>1.44</v>
      </c>
      <c r="Q51" s="6">
        <v>1.44</v>
      </c>
      <c r="R51" s="6">
        <v>1.44</v>
      </c>
      <c r="T51" s="6">
        <v>1.44</v>
      </c>
      <c r="U51" s="6">
        <v>1.44</v>
      </c>
      <c r="V51" s="6">
        <v>1.44</v>
      </c>
      <c r="X51" s="6">
        <v>1.44</v>
      </c>
      <c r="Y51" s="6">
        <v>1.44</v>
      </c>
      <c r="Z51" s="6">
        <v>1.44</v>
      </c>
      <c r="AA51" s="6">
        <v>1.44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L51" s="1" t="s">
        <v>173</v>
      </c>
      <c r="BM51" s="1">
        <v>17917029.825823229</v>
      </c>
    </row>
    <row r="52" spans="1:65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P52" s="6">
        <v>4</v>
      </c>
      <c r="Q52" s="6">
        <v>4</v>
      </c>
      <c r="R52" s="6">
        <v>4</v>
      </c>
      <c r="T52" s="6">
        <v>4</v>
      </c>
      <c r="U52" s="6">
        <v>4</v>
      </c>
      <c r="V52" s="6">
        <v>4</v>
      </c>
      <c r="X52" s="6">
        <v>4</v>
      </c>
      <c r="Y52" s="6">
        <v>4</v>
      </c>
      <c r="Z52" s="6">
        <v>4</v>
      </c>
      <c r="AA52" s="6">
        <v>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L52" s="1" t="s">
        <v>174</v>
      </c>
      <c r="BM52" s="1">
        <v>22396287.282279037</v>
      </c>
    </row>
    <row r="53" spans="1:65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P53" s="6">
        <v>0.94</v>
      </c>
      <c r="Q53" s="6">
        <v>0.94</v>
      </c>
      <c r="R53" s="6">
        <v>0.94</v>
      </c>
      <c r="T53" s="6">
        <v>0.94</v>
      </c>
      <c r="U53" s="6">
        <v>0.94</v>
      </c>
      <c r="V53" s="6">
        <v>0.94</v>
      </c>
      <c r="X53" s="6">
        <v>0.94</v>
      </c>
      <c r="Y53" s="6">
        <v>0.94</v>
      </c>
      <c r="Z53" s="6">
        <v>0.94</v>
      </c>
      <c r="AA53" s="6">
        <v>0.94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M53" s="1">
        <v>22.396287282279037</v>
      </c>
    </row>
    <row r="54" spans="1:65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P54" s="6">
        <v>7.0921985815602842</v>
      </c>
      <c r="Q54" s="6">
        <v>7.0921985815602842</v>
      </c>
      <c r="R54" s="6">
        <v>7.0921985815602842</v>
      </c>
      <c r="T54" s="6">
        <v>7.0921985815602842</v>
      </c>
      <c r="U54" s="6">
        <v>7.0921985815602842</v>
      </c>
      <c r="V54" s="6">
        <v>7.0921985815602842</v>
      </c>
      <c r="X54" s="6">
        <v>7.0921985815602842</v>
      </c>
      <c r="Y54" s="6">
        <v>7.0921985815602842</v>
      </c>
      <c r="Z54" s="6">
        <v>7.0921985815602842</v>
      </c>
      <c r="AA54" s="6">
        <v>7.0921985815602842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65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P55" s="6">
        <v>7.4626865671641793</v>
      </c>
      <c r="Q55" s="6">
        <v>7.4626865671641793</v>
      </c>
      <c r="R55" s="6">
        <v>7.4626865671641793</v>
      </c>
      <c r="T55" s="6">
        <v>7.4626865671641793</v>
      </c>
      <c r="U55" s="6">
        <v>7.4626865671641793</v>
      </c>
      <c r="V55" s="6">
        <v>7.4626865671641793</v>
      </c>
      <c r="X55" s="6">
        <v>7.4626865671641793</v>
      </c>
      <c r="Y55" s="6">
        <v>7.4626865671641793</v>
      </c>
      <c r="Z55" s="6">
        <v>7.4626865671641793</v>
      </c>
      <c r="AA55" s="6">
        <v>7.4626865671641793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L55" s="1" t="s">
        <v>143</v>
      </c>
      <c r="BM55" s="1">
        <v>3.7952719095211767</v>
      </c>
    </row>
    <row r="56" spans="1:65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P56" s="6">
        <v>62.5</v>
      </c>
      <c r="Q56" s="6">
        <v>62.5</v>
      </c>
      <c r="R56" s="6">
        <v>62.5</v>
      </c>
      <c r="T56" s="6">
        <v>62.5</v>
      </c>
      <c r="U56" s="6">
        <v>62.5</v>
      </c>
      <c r="V56" s="6">
        <v>62.5</v>
      </c>
      <c r="X56" s="6">
        <v>62.5</v>
      </c>
      <c r="Y56" s="6">
        <v>62.5</v>
      </c>
      <c r="Z56" s="6">
        <v>62.5</v>
      </c>
      <c r="AA56" s="6">
        <v>62.5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65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P57" s="6">
        <v>17.543859649122805</v>
      </c>
      <c r="Q57" s="6">
        <v>17.543859649122805</v>
      </c>
      <c r="R57" s="6">
        <v>17.543859649122805</v>
      </c>
      <c r="T57" s="6">
        <v>17.543859649122805</v>
      </c>
      <c r="U57" s="6">
        <v>17.543859649122805</v>
      </c>
      <c r="V57" s="6">
        <v>17.543859649122805</v>
      </c>
      <c r="X57" s="6">
        <v>17.543859649122805</v>
      </c>
      <c r="Y57" s="6">
        <v>17.543859649122805</v>
      </c>
      <c r="Z57" s="6">
        <v>17.543859649122805</v>
      </c>
      <c r="AA57" s="6">
        <v>17.543859649122805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65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P58" s="6">
        <v>69.444444444444443</v>
      </c>
      <c r="Q58" s="6">
        <v>69.444444444444443</v>
      </c>
      <c r="R58" s="6">
        <v>69.444444444444443</v>
      </c>
      <c r="T58" s="6">
        <v>69.444444444444443</v>
      </c>
      <c r="U58" s="6">
        <v>69.444444444444443</v>
      </c>
      <c r="V58" s="6">
        <v>69.444444444444443</v>
      </c>
      <c r="X58" s="6">
        <v>69.444444444444443</v>
      </c>
      <c r="Y58" s="6">
        <v>69.444444444444443</v>
      </c>
      <c r="Z58" s="6">
        <v>69.444444444444443</v>
      </c>
      <c r="AA58" s="6">
        <v>69.444444444444443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65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P59" s="6">
        <v>25</v>
      </c>
      <c r="Q59" s="6">
        <v>25</v>
      </c>
      <c r="R59" s="6">
        <v>25</v>
      </c>
      <c r="T59" s="6">
        <v>25</v>
      </c>
      <c r="U59" s="6">
        <v>25</v>
      </c>
      <c r="V59" s="6">
        <v>25</v>
      </c>
      <c r="X59" s="6">
        <v>25</v>
      </c>
      <c r="Y59" s="6">
        <v>25</v>
      </c>
      <c r="Z59" s="6">
        <v>25</v>
      </c>
      <c r="AA59" s="6">
        <v>25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65" x14ac:dyDescent="0.25">
      <c r="B60" s="5" t="s">
        <v>222</v>
      </c>
      <c r="H60" s="6">
        <v>1</v>
      </c>
      <c r="I60" s="6">
        <v>1</v>
      </c>
      <c r="J60" s="6">
        <v>1</v>
      </c>
      <c r="L60" s="6">
        <v>1</v>
      </c>
      <c r="M60" s="6">
        <v>1</v>
      </c>
      <c r="N60" s="6">
        <v>1</v>
      </c>
      <c r="P60" s="6">
        <v>1</v>
      </c>
      <c r="Q60" s="6">
        <v>1</v>
      </c>
      <c r="R60" s="6">
        <v>1</v>
      </c>
      <c r="T60" s="6">
        <v>1</v>
      </c>
      <c r="U60" s="6">
        <v>1</v>
      </c>
      <c r="V60" s="6">
        <v>1</v>
      </c>
      <c r="X60" s="6">
        <v>1</v>
      </c>
      <c r="Y60" s="6">
        <v>1</v>
      </c>
      <c r="Z60" s="6">
        <v>1</v>
      </c>
      <c r="AA60" s="6">
        <v>1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65" x14ac:dyDescent="0.25">
      <c r="B61" s="5" t="s">
        <v>221</v>
      </c>
      <c r="H61" s="6">
        <v>1</v>
      </c>
      <c r="I61" s="6">
        <v>1</v>
      </c>
      <c r="J61" s="6">
        <v>1</v>
      </c>
      <c r="L61" s="6">
        <v>1</v>
      </c>
      <c r="M61" s="6">
        <v>1</v>
      </c>
      <c r="N61" s="6">
        <v>1</v>
      </c>
      <c r="P61" s="6">
        <v>1</v>
      </c>
      <c r="Q61" s="6">
        <v>1</v>
      </c>
      <c r="R61" s="6">
        <v>1</v>
      </c>
      <c r="T61" s="6">
        <v>1</v>
      </c>
      <c r="U61" s="6">
        <v>1</v>
      </c>
      <c r="V61" s="6">
        <v>1</v>
      </c>
      <c r="X61" s="6">
        <v>1</v>
      </c>
      <c r="Y61" s="6">
        <v>1</v>
      </c>
      <c r="Z61" s="6">
        <v>1</v>
      </c>
      <c r="AA61" s="6">
        <v>1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65" x14ac:dyDescent="0.25">
      <c r="A62" s="1"/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139.03664302600473</v>
      </c>
      <c r="I62" s="6">
        <v>139.03664302600473</v>
      </c>
      <c r="J62" s="6">
        <v>139.03664302600473</v>
      </c>
      <c r="L62" s="6">
        <v>139.03664302600473</v>
      </c>
      <c r="M62" s="6">
        <v>139.03664302600473</v>
      </c>
      <c r="N62" s="6">
        <v>139.03664302600473</v>
      </c>
      <c r="P62" s="6">
        <v>139.03664302600473</v>
      </c>
      <c r="Q62" s="6">
        <v>139.03664302600473</v>
      </c>
      <c r="R62" s="6">
        <v>139.03664302600473</v>
      </c>
      <c r="T62" s="6">
        <v>139.03664302600473</v>
      </c>
      <c r="U62" s="6">
        <v>139.03664302600473</v>
      </c>
      <c r="V62" s="6">
        <v>139.03664302600473</v>
      </c>
      <c r="X62" s="6">
        <v>139.03664302600473</v>
      </c>
      <c r="Y62" s="6">
        <v>139.03664302600473</v>
      </c>
      <c r="Z62" s="6">
        <v>139.03664302600473</v>
      </c>
      <c r="AA62" s="6">
        <v>139.03664302600473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65" x14ac:dyDescent="0.25"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50.006546216286985</v>
      </c>
      <c r="I63" s="6">
        <v>50.006546216286985</v>
      </c>
      <c r="J63" s="6">
        <v>50.006546216286985</v>
      </c>
      <c r="L63" s="6">
        <v>50.006546216286985</v>
      </c>
      <c r="M63" s="6">
        <v>50.006546216286985</v>
      </c>
      <c r="N63" s="6">
        <v>50.006546216286985</v>
      </c>
      <c r="P63" s="6">
        <v>50.006546216286985</v>
      </c>
      <c r="Q63" s="6">
        <v>50.006546216286985</v>
      </c>
      <c r="R63" s="6">
        <v>50.006546216286985</v>
      </c>
      <c r="T63" s="6">
        <v>50.006546216286985</v>
      </c>
      <c r="U63" s="6">
        <v>50.006546216286985</v>
      </c>
      <c r="V63" s="6">
        <v>50.006546216286985</v>
      </c>
      <c r="X63" s="6">
        <v>50.006546216286985</v>
      </c>
      <c r="Y63" s="6">
        <v>50.006546216286985</v>
      </c>
      <c r="Z63" s="6">
        <v>50.006546216286985</v>
      </c>
      <c r="AA63" s="6">
        <v>50.006546216286985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65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5.0006546216286987E-2</v>
      </c>
      <c r="I64" s="6">
        <v>5.0006546216286987E-2</v>
      </c>
      <c r="J64" s="6">
        <v>5.0006546216286987E-2</v>
      </c>
      <c r="L64" s="6">
        <v>5.0006546216286987E-2</v>
      </c>
      <c r="M64" s="6">
        <v>5.0006546216286987E-2</v>
      </c>
      <c r="N64" s="6">
        <v>5.0006546216286987E-2</v>
      </c>
      <c r="P64" s="6">
        <v>5.0006546216286987E-2</v>
      </c>
      <c r="Q64" s="6">
        <v>5.0006546216286987E-2</v>
      </c>
      <c r="R64" s="6">
        <v>5.0006546216286987E-2</v>
      </c>
      <c r="T64" s="6">
        <v>5.0006546216286987E-2</v>
      </c>
      <c r="U64" s="6">
        <v>5.0006546216286987E-2</v>
      </c>
      <c r="V64" s="6">
        <v>5.0006546216286987E-2</v>
      </c>
      <c r="X64" s="6">
        <v>5.0006546216286987E-2</v>
      </c>
      <c r="Y64" s="6">
        <v>5.0006546216286987E-2</v>
      </c>
      <c r="Z64" s="6">
        <v>5.0006546216286987E-2</v>
      </c>
      <c r="AA64" s="6">
        <v>5.0006546216286987E-2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x14ac:dyDescent="0.25"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x14ac:dyDescent="0.25"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x14ac:dyDescent="0.25"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4.4000000000000004</v>
      </c>
      <c r="M68" s="8">
        <v>4.4000000000000004</v>
      </c>
      <c r="N68" s="8">
        <v>4.4000000000000004</v>
      </c>
      <c r="O68" s="8"/>
      <c r="P68" s="8">
        <v>4.4000000000000004</v>
      </c>
      <c r="Q68" s="8">
        <v>4.4000000000000004</v>
      </c>
      <c r="R68" s="8">
        <v>4.4000000000000004</v>
      </c>
      <c r="S68" s="8"/>
      <c r="T68" s="8">
        <v>205.77505212163373</v>
      </c>
      <c r="U68" s="8">
        <v>205.77505212163373</v>
      </c>
      <c r="V68" s="8">
        <v>205.77505212163373</v>
      </c>
      <c r="W68" s="8"/>
      <c r="X68" s="8">
        <v>4.4000000000000004</v>
      </c>
      <c r="Y68" s="8">
        <v>4.4000000000000004</v>
      </c>
      <c r="Z68" s="8">
        <v>4.4000000000000004</v>
      </c>
      <c r="AA68" s="8">
        <v>4.4000000000000004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O69" s="8"/>
      <c r="P69" s="8">
        <v>0.17</v>
      </c>
      <c r="Q69" s="8">
        <v>0.17</v>
      </c>
      <c r="R69" s="8">
        <v>0.17</v>
      </c>
      <c r="S69" s="8"/>
      <c r="T69" s="8">
        <v>0.17</v>
      </c>
      <c r="U69" s="8">
        <v>0.17</v>
      </c>
      <c r="V69" s="8">
        <v>0.17</v>
      </c>
      <c r="W69" s="8"/>
      <c r="X69" s="8">
        <v>0.17</v>
      </c>
      <c r="Y69" s="8">
        <v>0.17</v>
      </c>
      <c r="Z69" s="8">
        <v>0.17</v>
      </c>
      <c r="AA69" s="8">
        <v>0.17</v>
      </c>
      <c r="AE69" s="14" t="s">
        <v>47</v>
      </c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O70" s="8"/>
      <c r="P70" s="8">
        <v>0.3</v>
      </c>
      <c r="Q70" s="8">
        <v>0.3</v>
      </c>
      <c r="R70" s="8">
        <v>0.3</v>
      </c>
      <c r="S70" s="8"/>
      <c r="T70" s="8">
        <v>0.3</v>
      </c>
      <c r="U70" s="8">
        <v>0.3</v>
      </c>
      <c r="V70" s="8">
        <v>0.3</v>
      </c>
      <c r="W70" s="8"/>
      <c r="X70" s="8">
        <v>0.3</v>
      </c>
      <c r="Y70" s="8">
        <v>0.3</v>
      </c>
      <c r="Z70" s="8">
        <v>0.3</v>
      </c>
      <c r="AA70" s="8">
        <v>0.3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/>
      <c r="L71" s="8">
        <v>0.6120000000000001</v>
      </c>
      <c r="M71" s="8">
        <v>0.6120000000000001</v>
      </c>
      <c r="N71" s="8">
        <v>0.6120000000000001</v>
      </c>
      <c r="O71" s="8"/>
      <c r="P71" s="8">
        <v>0.6120000000000001</v>
      </c>
      <c r="Q71" s="8">
        <v>0.6120000000000001</v>
      </c>
      <c r="R71" s="8">
        <v>0.6120000000000001</v>
      </c>
      <c r="S71" s="8"/>
      <c r="T71" s="8">
        <v>0.6120000000000001</v>
      </c>
      <c r="U71" s="8">
        <v>0.6120000000000001</v>
      </c>
      <c r="V71" s="8">
        <v>0.6120000000000001</v>
      </c>
      <c r="W71" s="8"/>
      <c r="X71" s="8">
        <v>0.6120000000000001</v>
      </c>
      <c r="Y71" s="8">
        <v>0.6120000000000001</v>
      </c>
      <c r="Z71" s="8">
        <v>0.6120000000000001</v>
      </c>
      <c r="AA71" s="8">
        <v>0.6120000000000001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/>
      <c r="L72" s="8">
        <v>1.08</v>
      </c>
      <c r="M72" s="8">
        <v>1.08</v>
      </c>
      <c r="N72" s="8">
        <v>1.08</v>
      </c>
      <c r="O72" s="8"/>
      <c r="P72" s="8">
        <v>1.08</v>
      </c>
      <c r="Q72" s="8">
        <v>1.08</v>
      </c>
      <c r="R72" s="8">
        <v>1.08</v>
      </c>
      <c r="S72" s="8"/>
      <c r="T72" s="8">
        <v>1.08</v>
      </c>
      <c r="U72" s="8">
        <v>1.08</v>
      </c>
      <c r="V72" s="8">
        <v>1.08</v>
      </c>
      <c r="W72" s="8"/>
      <c r="X72" s="8">
        <v>1.08</v>
      </c>
      <c r="Y72" s="8">
        <v>1.08</v>
      </c>
      <c r="Z72" s="8">
        <v>1.08</v>
      </c>
      <c r="AA72" s="8">
        <v>1.08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14.666666666666668</v>
      </c>
      <c r="M73" s="6">
        <v>14.666666666666668</v>
      </c>
      <c r="N73" s="6">
        <v>14.666666666666668</v>
      </c>
      <c r="P73" s="6">
        <v>14.666666666666668</v>
      </c>
      <c r="Q73" s="6">
        <v>14.666666666666668</v>
      </c>
      <c r="R73" s="6">
        <v>14.666666666666668</v>
      </c>
      <c r="T73" s="6">
        <v>685.91684040544578</v>
      </c>
      <c r="U73" s="6">
        <v>685.91684040544578</v>
      </c>
      <c r="V73" s="6">
        <v>685.91684040544578</v>
      </c>
      <c r="X73" s="6">
        <v>14.666666666666668</v>
      </c>
      <c r="Y73" s="6">
        <v>14.666666666666668</v>
      </c>
      <c r="Z73" s="6">
        <v>14.666666666666668</v>
      </c>
      <c r="AA73" s="6">
        <v>14.666666666666668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1.4666666666666668E-2</v>
      </c>
      <c r="M74" s="6">
        <v>1.4666666666666668E-2</v>
      </c>
      <c r="N74" s="6">
        <v>1.4666666666666668E-2</v>
      </c>
      <c r="P74" s="6">
        <v>1.4666666666666668E-2</v>
      </c>
      <c r="Q74" s="6">
        <v>1.4666666666666668E-2</v>
      </c>
      <c r="R74" s="6">
        <v>1.4666666666666668E-2</v>
      </c>
      <c r="T74" s="6">
        <v>0.68591684040544576</v>
      </c>
      <c r="U74" s="6">
        <v>0.68591684040544576</v>
      </c>
      <c r="V74" s="6">
        <v>0.68591684040544576</v>
      </c>
      <c r="X74" s="6">
        <v>1.4666666666666668E-2</v>
      </c>
      <c r="Y74" s="6">
        <v>1.4666666666666668E-2</v>
      </c>
      <c r="Z74" s="6">
        <v>1.4666666666666668E-2</v>
      </c>
      <c r="AA74" s="6">
        <v>1.4666666666666668E-2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25.882352941176471</v>
      </c>
      <c r="M75" s="6">
        <v>25.882352941176471</v>
      </c>
      <c r="N75" s="6">
        <v>25.882352941176471</v>
      </c>
      <c r="P75" s="6">
        <v>25.882352941176471</v>
      </c>
      <c r="Q75" s="6">
        <v>25.882352941176471</v>
      </c>
      <c r="R75" s="6">
        <v>25.882352941176471</v>
      </c>
      <c r="T75" s="6">
        <v>1210.4414830684336</v>
      </c>
      <c r="U75" s="6">
        <v>1210.4414830684336</v>
      </c>
      <c r="V75" s="6">
        <v>1210.4414830684336</v>
      </c>
      <c r="X75" s="6">
        <v>25.882352941176471</v>
      </c>
      <c r="Y75" s="6">
        <v>25.882352941176471</v>
      </c>
      <c r="Z75" s="6">
        <v>25.882352941176471</v>
      </c>
      <c r="AA75" s="6">
        <v>25.882352941176471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O76" s="8"/>
      <c r="P76" s="8">
        <v>200</v>
      </c>
      <c r="Q76" s="8">
        <v>200</v>
      </c>
      <c r="R76" s="8">
        <v>200</v>
      </c>
      <c r="S76" s="8"/>
      <c r="T76" s="8">
        <v>200</v>
      </c>
      <c r="U76" s="8">
        <v>200</v>
      </c>
      <c r="V76" s="8">
        <v>200</v>
      </c>
      <c r="W76" s="8"/>
      <c r="X76" s="8">
        <v>200</v>
      </c>
      <c r="Y76" s="8">
        <v>200</v>
      </c>
      <c r="Z76" s="8">
        <v>200</v>
      </c>
      <c r="AA76" s="8">
        <v>200</v>
      </c>
      <c r="AE76" s="1" t="s">
        <v>52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880.00000000000011</v>
      </c>
      <c r="M77" s="6">
        <v>880.00000000000011</v>
      </c>
      <c r="N77" s="6">
        <v>880.00000000000011</v>
      </c>
      <c r="P77" s="6">
        <v>880.00000000000011</v>
      </c>
      <c r="Q77" s="6">
        <v>880.00000000000011</v>
      </c>
      <c r="R77" s="6">
        <v>880.00000000000011</v>
      </c>
      <c r="T77" s="6">
        <v>41155.010424326749</v>
      </c>
      <c r="U77" s="6">
        <v>41155.010424326749</v>
      </c>
      <c r="V77" s="6">
        <v>41155.010424326749</v>
      </c>
      <c r="X77" s="6">
        <v>880.00000000000011</v>
      </c>
      <c r="Y77" s="6">
        <v>880.00000000000011</v>
      </c>
      <c r="Z77" s="6">
        <v>880.00000000000011</v>
      </c>
      <c r="AA77" s="6">
        <v>880.00000000000011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x14ac:dyDescent="0.25">
      <c r="B78" s="6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0">
        <v>12.7</v>
      </c>
      <c r="K79" s="10"/>
      <c r="L79" s="10">
        <v>12.7</v>
      </c>
      <c r="M79" s="10">
        <v>12.7</v>
      </c>
      <c r="N79" s="10">
        <v>12.7</v>
      </c>
      <c r="O79" s="10"/>
      <c r="P79" s="11">
        <v>33.299999999999997</v>
      </c>
      <c r="Q79" s="11">
        <v>33.299999999999997</v>
      </c>
      <c r="R79" s="11">
        <v>33.299999999999997</v>
      </c>
      <c r="S79" s="10"/>
      <c r="T79" s="8"/>
      <c r="U79" s="8"/>
      <c r="V79" s="8"/>
      <c r="W79" s="8"/>
      <c r="X79" s="11">
        <v>33.299999999999997</v>
      </c>
      <c r="Y79" s="11">
        <v>33.299999999999997</v>
      </c>
      <c r="Z79" s="11">
        <v>33.299999999999997</v>
      </c>
      <c r="AA79" s="11">
        <v>33.299999999999997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/>
      <c r="H80" s="10">
        <v>45.72</v>
      </c>
      <c r="I80" s="10">
        <v>45.72</v>
      </c>
      <c r="J80" s="10">
        <v>45.72</v>
      </c>
      <c r="K80" s="10"/>
      <c r="L80" s="10">
        <v>45.72</v>
      </c>
      <c r="M80" s="10">
        <v>45.72</v>
      </c>
      <c r="N80" s="10">
        <v>45.72</v>
      </c>
      <c r="O80" s="10"/>
      <c r="P80" s="10">
        <v>119.88</v>
      </c>
      <c r="Q80" s="10">
        <v>119.88</v>
      </c>
      <c r="R80" s="10">
        <v>119.88</v>
      </c>
      <c r="S80" s="10"/>
      <c r="T80" s="10">
        <v>0</v>
      </c>
      <c r="U80" s="10">
        <v>0</v>
      </c>
      <c r="V80" s="10">
        <v>0</v>
      </c>
      <c r="W80" s="10"/>
      <c r="X80" s="10">
        <v>119.88</v>
      </c>
      <c r="Y80" s="10">
        <v>119.88</v>
      </c>
      <c r="Z80" s="10">
        <v>119.88</v>
      </c>
      <c r="AA80" s="10">
        <v>119.88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0"/>
      <c r="K81" s="10"/>
      <c r="L81" s="10"/>
      <c r="M81" s="10"/>
      <c r="N81" s="10"/>
      <c r="O81" s="10"/>
      <c r="P81" s="11"/>
      <c r="Q81" s="11"/>
      <c r="R81" s="11"/>
      <c r="S81" s="10"/>
      <c r="T81" s="8"/>
      <c r="U81" s="8"/>
      <c r="V81" s="8"/>
      <c r="W81" s="8"/>
      <c r="X81" s="11"/>
      <c r="Y81" s="11"/>
      <c r="Z81" s="11"/>
      <c r="AA81" s="1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x14ac:dyDescent="0.25">
      <c r="B82" s="7"/>
      <c r="F82" s="11"/>
      <c r="G82" s="11"/>
      <c r="H82" s="10"/>
      <c r="I82" s="10"/>
      <c r="J82" s="10"/>
      <c r="K82" s="10"/>
      <c r="L82" s="10"/>
      <c r="M82" s="10"/>
      <c r="N82" s="10"/>
      <c r="O82" s="10"/>
      <c r="P82" s="11"/>
      <c r="Q82" s="11"/>
      <c r="R82" s="11"/>
      <c r="S82" s="10"/>
      <c r="T82" s="8"/>
      <c r="U82" s="8"/>
      <c r="V82" s="8"/>
      <c r="W82" s="8"/>
      <c r="X82" s="11"/>
      <c r="Y82" s="11"/>
      <c r="Z82" s="11"/>
      <c r="AA82" s="1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40.326870654054808</v>
      </c>
      <c r="I83" s="6">
        <v>35.458931728917015</v>
      </c>
      <c r="J83" s="6">
        <v>31.669780326735996</v>
      </c>
      <c r="L83" s="6">
        <v>30.170914020518254</v>
      </c>
      <c r="M83" s="6">
        <v>26.618925821511883</v>
      </c>
      <c r="N83" s="6">
        <v>23.828002693770127</v>
      </c>
      <c r="P83" s="6">
        <v>11.825614543491028</v>
      </c>
      <c r="Q83" s="6">
        <v>10.399989189736216</v>
      </c>
      <c r="R83" s="6">
        <v>9.2860189112897178</v>
      </c>
      <c r="X83" s="6">
        <v>10.76033208756245</v>
      </c>
      <c r="Y83" s="6">
        <v>9.0592494717027208</v>
      </c>
      <c r="Z83" s="6">
        <v>8.3557904804564007</v>
      </c>
      <c r="AA83" s="6">
        <v>8.6278577973953094</v>
      </c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720</v>
      </c>
      <c r="K84" s="13"/>
      <c r="L84" s="13">
        <v>720</v>
      </c>
      <c r="M84" s="13">
        <v>720</v>
      </c>
      <c r="N84" s="13">
        <v>720</v>
      </c>
      <c r="O84" s="13"/>
      <c r="P84" s="13">
        <v>8.9880000000000002E-2</v>
      </c>
      <c r="Q84" s="13">
        <v>8.9880000000000002E-2</v>
      </c>
      <c r="R84" s="13">
        <v>8.9880000000000002E-2</v>
      </c>
      <c r="S84" s="13"/>
      <c r="T84" s="8"/>
      <c r="U84" s="8"/>
      <c r="V84" s="8"/>
      <c r="W84" s="8"/>
      <c r="X84" s="13">
        <v>8.9880000000000002E-2</v>
      </c>
      <c r="Y84" s="13">
        <v>8.9880000000000002E-2</v>
      </c>
      <c r="Z84" s="13">
        <v>8.9880000000000002E-2</v>
      </c>
      <c r="AA84" s="13">
        <v>8.9880000000000002E-2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56.009542575076125</v>
      </c>
      <c r="I85" s="6">
        <v>49.24851629016252</v>
      </c>
      <c r="J85" s="6">
        <v>43.985806009355549</v>
      </c>
      <c r="L85" s="6">
        <v>41.904047250719792</v>
      </c>
      <c r="M85" s="6">
        <v>36.970730307655394</v>
      </c>
      <c r="N85" s="6">
        <v>33.09444818579184</v>
      </c>
      <c r="P85" s="6">
        <v>131571.1453436919</v>
      </c>
      <c r="Q85" s="6">
        <v>115709.71506159563</v>
      </c>
      <c r="R85" s="6">
        <v>103315.74222618733</v>
      </c>
      <c r="X85" s="6">
        <v>119718.87057813141</v>
      </c>
      <c r="Y85" s="6">
        <v>100792.71775370183</v>
      </c>
      <c r="Z85" s="6">
        <v>92966.071211130402</v>
      </c>
      <c r="AA85" s="6">
        <v>95993.077407602454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56.009542575076125</v>
      </c>
      <c r="I86" s="6">
        <v>49.24851629016252</v>
      </c>
      <c r="J86" s="6">
        <v>43.985806009355549</v>
      </c>
      <c r="L86" s="6">
        <v>41.904047250719792</v>
      </c>
      <c r="M86" s="6">
        <v>36.970730307655394</v>
      </c>
      <c r="N86" s="6">
        <v>33.09444818579184</v>
      </c>
      <c r="P86" s="6">
        <v>187.95877906241699</v>
      </c>
      <c r="Q86" s="6">
        <v>165.29959294513662</v>
      </c>
      <c r="R86" s="6">
        <v>147.59391746598189</v>
      </c>
      <c r="X86" s="6">
        <v>171.02695796875915</v>
      </c>
      <c r="Y86" s="6">
        <v>143.98959679100261</v>
      </c>
      <c r="Z86" s="6">
        <v>132.80867315875773</v>
      </c>
      <c r="AA86" s="6">
        <v>137.13296772514636</v>
      </c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0.94</v>
      </c>
      <c r="K87" s="8"/>
      <c r="L87" s="8">
        <v>0.94</v>
      </c>
      <c r="M87" s="8">
        <v>0.94</v>
      </c>
      <c r="N87" s="8">
        <v>0.94</v>
      </c>
      <c r="O87" s="8"/>
      <c r="P87" s="8">
        <v>4.4999999999999998E-2</v>
      </c>
      <c r="Q87" s="8">
        <v>4.4999999999999998E-2</v>
      </c>
      <c r="R87" s="8">
        <v>4.4999999999999998E-2</v>
      </c>
      <c r="S87" s="8"/>
      <c r="T87" s="8"/>
      <c r="U87" s="8"/>
      <c r="V87" s="8"/>
      <c r="W87" s="8"/>
      <c r="X87" s="8">
        <v>4.4999999999999998E-2</v>
      </c>
      <c r="Y87" s="8">
        <v>4.4999999999999998E-2</v>
      </c>
      <c r="Z87" s="8">
        <v>4.4999999999999998E-2</v>
      </c>
      <c r="AA87" s="8">
        <v>4.4999999999999998E-2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0.72</v>
      </c>
      <c r="K88" s="8"/>
      <c r="L88" s="8">
        <v>0.72</v>
      </c>
      <c r="M88" s="8">
        <v>0.72</v>
      </c>
      <c r="N88" s="8">
        <v>0.72</v>
      </c>
      <c r="O88" s="8"/>
      <c r="P88" s="8">
        <v>0.03</v>
      </c>
      <c r="Q88" s="8">
        <v>0.03</v>
      </c>
      <c r="R88" s="8">
        <v>0.03</v>
      </c>
      <c r="S88" s="8"/>
      <c r="T88" s="8"/>
      <c r="U88" s="8"/>
      <c r="V88" s="8"/>
      <c r="W88" s="8"/>
      <c r="X88" s="8">
        <v>0.03</v>
      </c>
      <c r="Y88" s="8">
        <v>0.03</v>
      </c>
      <c r="Z88" s="8">
        <v>0.03</v>
      </c>
      <c r="AA88" s="8">
        <v>0.03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42.976799999999997</v>
      </c>
      <c r="K89" s="8"/>
      <c r="L89" s="8">
        <v>42.976799999999997</v>
      </c>
      <c r="M89" s="8">
        <v>42.976799999999997</v>
      </c>
      <c r="N89" s="8">
        <v>42.976799999999997</v>
      </c>
      <c r="O89" s="8"/>
      <c r="P89" s="8">
        <v>5.3945999999999996</v>
      </c>
      <c r="Q89" s="8">
        <v>5.3945999999999996</v>
      </c>
      <c r="R89" s="8">
        <v>5.3945999999999996</v>
      </c>
      <c r="S89" s="8"/>
      <c r="T89" s="8"/>
      <c r="U89" s="8"/>
      <c r="V89" s="8"/>
      <c r="W89" s="8"/>
      <c r="X89" s="8">
        <v>5.3945999999999996</v>
      </c>
      <c r="Y89" s="8">
        <v>5.3945999999999996</v>
      </c>
      <c r="Z89" s="8">
        <v>5.3945999999999996</v>
      </c>
      <c r="AA89" s="8">
        <v>5.3945999999999996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32.918399999999998</v>
      </c>
      <c r="K90" s="8"/>
      <c r="L90" s="8">
        <v>32.918399999999998</v>
      </c>
      <c r="M90" s="8">
        <v>32.918399999999998</v>
      </c>
      <c r="N90" s="8">
        <v>32.918399999999998</v>
      </c>
      <c r="O90" s="8"/>
      <c r="P90" s="8">
        <v>3.5963999999999996</v>
      </c>
      <c r="Q90" s="8">
        <v>3.5963999999999996</v>
      </c>
      <c r="R90" s="8">
        <v>3.5963999999999996</v>
      </c>
      <c r="S90" s="8"/>
      <c r="T90" s="8"/>
      <c r="U90" s="8"/>
      <c r="V90" s="8"/>
      <c r="W90" s="8"/>
      <c r="X90" s="8">
        <v>3.5963999999999996</v>
      </c>
      <c r="Y90" s="8">
        <v>3.5963999999999996</v>
      </c>
      <c r="Z90" s="8">
        <v>3.5963999999999996</v>
      </c>
      <c r="AA90" s="8">
        <v>3.5963999999999996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15.9</v>
      </c>
      <c r="K91" s="8"/>
      <c r="L91" s="8">
        <v>15.9</v>
      </c>
      <c r="M91" s="8">
        <v>15.9</v>
      </c>
      <c r="N91" s="8">
        <v>15.9</v>
      </c>
      <c r="O91" s="8"/>
      <c r="P91" s="8">
        <v>333</v>
      </c>
      <c r="Q91" s="8">
        <v>333</v>
      </c>
      <c r="R91" s="8">
        <v>333</v>
      </c>
      <c r="S91" s="8"/>
      <c r="T91" s="8"/>
      <c r="U91" s="8"/>
      <c r="V91" s="8"/>
      <c r="W91" s="8"/>
      <c r="X91" s="8">
        <v>333</v>
      </c>
      <c r="Y91" s="8">
        <v>333</v>
      </c>
      <c r="Z91" s="8">
        <v>333</v>
      </c>
      <c r="AA91" s="8">
        <v>333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512.15125730649606</v>
      </c>
      <c r="I92" s="6">
        <v>450.32843295724609</v>
      </c>
      <c r="J92" s="6">
        <v>402.20621014954713</v>
      </c>
      <c r="L92" s="6">
        <v>383.1706080605818</v>
      </c>
      <c r="M92" s="6">
        <v>338.06035793320092</v>
      </c>
      <c r="N92" s="6">
        <v>302.61563421088061</v>
      </c>
      <c r="P92" s="6">
        <v>393.79296429825121</v>
      </c>
      <c r="Q92" s="6">
        <v>346.31964001821598</v>
      </c>
      <c r="R92" s="6">
        <v>309.22442974594759</v>
      </c>
      <c r="X92" s="6">
        <v>358.31905851582957</v>
      </c>
      <c r="Y92" s="6">
        <v>301.6730074077006</v>
      </c>
      <c r="Z92" s="6">
        <v>278.24782299919809</v>
      </c>
      <c r="AA92" s="6">
        <v>287.30766465326377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42.900926227717882</v>
      </c>
      <c r="I93" s="6">
        <v>37.722267796720232</v>
      </c>
      <c r="J93" s="6">
        <v>33.691255666740425</v>
      </c>
      <c r="L93" s="6">
        <v>32.096717043104526</v>
      </c>
      <c r="M93" s="6">
        <v>28.318006193097752</v>
      </c>
      <c r="N93" s="6">
        <v>25.348939035925667</v>
      </c>
      <c r="P93" s="6">
        <v>262.79143429980064</v>
      </c>
      <c r="Q93" s="6">
        <v>231.11087088302702</v>
      </c>
      <c r="R93" s="6">
        <v>206.35597580643818</v>
      </c>
      <c r="X93" s="6">
        <v>239.11849083472111</v>
      </c>
      <c r="Y93" s="6">
        <v>201.31665492672713</v>
      </c>
      <c r="Z93" s="6">
        <v>185.68423289903114</v>
      </c>
      <c r="AA93" s="6">
        <v>191.73017327545134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83.22779688177269</v>
      </c>
      <c r="I94" s="6">
        <v>73.181199525637254</v>
      </c>
      <c r="J94" s="6">
        <v>65.36103599347642</v>
      </c>
      <c r="L94" s="6">
        <v>62.26763106362278</v>
      </c>
      <c r="M94" s="6">
        <v>54.936932014609638</v>
      </c>
      <c r="N94" s="6">
        <v>49.176941729695798</v>
      </c>
      <c r="P94" s="6">
        <v>274.61704884329168</v>
      </c>
      <c r="Q94" s="6">
        <v>241.51086007276322</v>
      </c>
      <c r="R94" s="6">
        <v>215.6419947177279</v>
      </c>
      <c r="X94" s="6">
        <v>249.87882292228358</v>
      </c>
      <c r="Y94" s="6">
        <v>210.37590439842984</v>
      </c>
      <c r="Z94" s="6">
        <v>194.04002337948754</v>
      </c>
      <c r="AA94" s="6">
        <v>200.35803107284664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56.009542575076125</v>
      </c>
      <c r="I95" s="6">
        <v>49.24851629016252</v>
      </c>
      <c r="J95" s="6">
        <v>43.985806009355549</v>
      </c>
      <c r="L95" s="6">
        <v>41.904047250719799</v>
      </c>
      <c r="M95" s="6">
        <v>36.970730307655394</v>
      </c>
      <c r="N95" s="6">
        <v>33.094448185791848</v>
      </c>
      <c r="P95" s="6">
        <v>394.18715144970093</v>
      </c>
      <c r="Q95" s="6">
        <v>346.66630632454053</v>
      </c>
      <c r="R95" s="6">
        <v>309.53396370965726</v>
      </c>
      <c r="X95" s="6">
        <v>358.67773625208167</v>
      </c>
      <c r="Y95" s="6">
        <v>301.9749823900907</v>
      </c>
      <c r="Z95" s="6">
        <v>278.52634934854672</v>
      </c>
      <c r="AA95" s="6">
        <v>287.59525991317702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5.6009542575076128E-2</v>
      </c>
      <c r="I96" s="6">
        <v>4.9248516290162518E-2</v>
      </c>
      <c r="J96" s="6">
        <v>4.3985806009355546E-2</v>
      </c>
      <c r="L96" s="6">
        <v>4.1904047250719799E-2</v>
      </c>
      <c r="M96" s="6">
        <v>3.6970730307655394E-2</v>
      </c>
      <c r="N96" s="6">
        <v>3.3094448185791846E-2</v>
      </c>
      <c r="P96" s="6">
        <v>0.39418715144970096</v>
      </c>
      <c r="Q96" s="6">
        <v>0.34666630632454054</v>
      </c>
      <c r="R96" s="6">
        <v>0.30953396370965724</v>
      </c>
      <c r="X96" s="6">
        <v>0.35867773625208166</v>
      </c>
      <c r="Y96" s="6">
        <v>0.30197498239009068</v>
      </c>
      <c r="Z96" s="6">
        <v>0.2785263493485467</v>
      </c>
      <c r="AA96" s="6">
        <v>0.28759525991317703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641.19724339947152</v>
      </c>
      <c r="I97" s="6">
        <v>563.79701448978051</v>
      </c>
      <c r="J97" s="6">
        <v>503.54950719510236</v>
      </c>
      <c r="L97" s="6">
        <v>479.71753292624027</v>
      </c>
      <c r="M97" s="6">
        <v>423.24092056203898</v>
      </c>
      <c r="N97" s="6">
        <v>378.86524283094502</v>
      </c>
      <c r="P97" s="6">
        <v>3937.9296429825122</v>
      </c>
      <c r="Q97" s="6">
        <v>3463.1964001821598</v>
      </c>
      <c r="R97" s="6">
        <v>3092.244297459476</v>
      </c>
      <c r="X97" s="6">
        <v>3583.1905851582956</v>
      </c>
      <c r="Y97" s="6">
        <v>3016.7300740770061</v>
      </c>
      <c r="Z97" s="6">
        <v>2782.4782299919816</v>
      </c>
      <c r="AA97" s="6">
        <v>2873.0766465326378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x14ac:dyDescent="0.25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x14ac:dyDescent="0.25">
      <c r="A99" s="1"/>
      <c r="B99" s="5" t="s">
        <v>15</v>
      </c>
      <c r="C99" s="6" t="s">
        <v>5</v>
      </c>
      <c r="AA99" s="6">
        <v>69.022862379162476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x14ac:dyDescent="0.25">
      <c r="B100" s="5" t="s">
        <v>17</v>
      </c>
      <c r="C100" s="6" t="s">
        <v>16</v>
      </c>
      <c r="AA100" s="8">
        <v>1.43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x14ac:dyDescent="0.25">
      <c r="B101" s="5" t="s">
        <v>22</v>
      </c>
      <c r="C101" s="6" t="s">
        <v>6</v>
      </c>
      <c r="AA101" s="6">
        <v>48267.735929484246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x14ac:dyDescent="0.25">
      <c r="A102" s="1"/>
      <c r="B102" s="5" t="s">
        <v>25</v>
      </c>
      <c r="C102" s="6" t="s">
        <v>24</v>
      </c>
      <c r="AA102" s="6">
        <v>68.953908470691786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x14ac:dyDescent="0.25">
      <c r="B103" s="5" t="s">
        <v>12</v>
      </c>
      <c r="C103" s="6" t="s">
        <v>5</v>
      </c>
      <c r="AA103" s="6">
        <v>95.865086637725668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x14ac:dyDescent="0.25">
      <c r="B104" s="5" t="s">
        <v>13</v>
      </c>
      <c r="C104" s="6" t="s">
        <v>5</v>
      </c>
      <c r="AA104" s="6">
        <v>164.88794901688814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x14ac:dyDescent="0.25">
      <c r="B105" s="5" t="s">
        <v>18</v>
      </c>
      <c r="C105" s="6" t="s">
        <v>6</v>
      </c>
      <c r="AA105" s="6">
        <v>143.79762995658851</v>
      </c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x14ac:dyDescent="0.25">
      <c r="B106" s="5" t="s">
        <v>18</v>
      </c>
      <c r="C106" s="6" t="s">
        <v>42</v>
      </c>
      <c r="AA106" s="6">
        <v>0.14379762995658851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x14ac:dyDescent="0.25">
      <c r="B107" s="5" t="s">
        <v>27</v>
      </c>
      <c r="C107" s="6" t="s">
        <v>10</v>
      </c>
      <c r="AA107" s="6">
        <v>1436.5383232663189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x14ac:dyDescent="0.2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10" spans="1:55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470.36901507117614</v>
      </c>
      <c r="I110" s="6">
        <v>431.33691046866386</v>
      </c>
      <c r="J110" s="6">
        <v>408.05780973843537</v>
      </c>
      <c r="L110" s="6">
        <v>349.13784654299911</v>
      </c>
      <c r="M110" s="6">
        <v>325.90046668804746</v>
      </c>
      <c r="N110" s="6">
        <v>311.6569133066331</v>
      </c>
      <c r="P110" s="6">
        <v>561.48726432266801</v>
      </c>
      <c r="Q110" s="6">
        <v>512.47439474620114</v>
      </c>
      <c r="R110" s="6">
        <v>478.12196629466519</v>
      </c>
      <c r="T110" s="6">
        <v>1349.4781260944383</v>
      </c>
      <c r="U110" s="6">
        <v>1349.4781260944383</v>
      </c>
      <c r="V110" s="6">
        <v>1349.4781260944383</v>
      </c>
      <c r="X110" s="6">
        <v>568.6439727356186</v>
      </c>
      <c r="Y110" s="6">
        <v>529.14105421176487</v>
      </c>
      <c r="Z110" s="6">
        <v>476.6060781701982</v>
      </c>
      <c r="AA110" s="6">
        <v>730.16497605691598</v>
      </c>
    </row>
    <row r="111" spans="1:55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0.34290497768025202</v>
      </c>
      <c r="I111" s="6">
        <v>0.31594193119331815</v>
      </c>
      <c r="J111" s="6">
        <v>0.3018957338681546</v>
      </c>
      <c r="L111" s="6">
        <v>0.13782726013367347</v>
      </c>
      <c r="M111" s="6">
        <v>0.13005303409969995</v>
      </c>
      <c r="N111" s="6">
        <v>0.12494157411222376</v>
      </c>
      <c r="P111" s="6">
        <v>0.49011036433265459</v>
      </c>
      <c r="Q111" s="6">
        <v>0.43974861011658506</v>
      </c>
      <c r="R111" s="6">
        <v>0.40138108963608915</v>
      </c>
      <c r="T111" s="6">
        <v>0.73592338662173273</v>
      </c>
      <c r="U111" s="6">
        <v>0.73592338662173273</v>
      </c>
      <c r="V111" s="6">
        <v>0.73592338662173273</v>
      </c>
      <c r="X111" s="6">
        <v>0.57719710298118909</v>
      </c>
      <c r="Y111" s="6">
        <v>0.52049434911919812</v>
      </c>
      <c r="Z111" s="6">
        <v>0.49704571607765413</v>
      </c>
      <c r="AA111" s="6">
        <v>0.54606610275271916</v>
      </c>
    </row>
    <row r="112" spans="1:55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342.90497768025205</v>
      </c>
      <c r="I112" s="6">
        <v>315.94193119331817</v>
      </c>
      <c r="J112" s="6">
        <v>301.89573386815459</v>
      </c>
      <c r="L112" s="6">
        <v>137.82726013367346</v>
      </c>
      <c r="M112" s="6">
        <v>130.05303409969994</v>
      </c>
      <c r="N112" s="6">
        <v>124.94157411222376</v>
      </c>
      <c r="P112" s="6">
        <v>490.11036433265457</v>
      </c>
      <c r="Q112" s="6">
        <v>439.74861011658504</v>
      </c>
      <c r="R112" s="6">
        <v>401.38108963608914</v>
      </c>
      <c r="T112" s="6">
        <v>735.92338662173279</v>
      </c>
      <c r="U112" s="6">
        <v>735.92338662173279</v>
      </c>
      <c r="V112" s="6">
        <v>735.92338662173279</v>
      </c>
      <c r="X112" s="6">
        <v>577.19710298118912</v>
      </c>
      <c r="Y112" s="6">
        <v>520.49434911919809</v>
      </c>
      <c r="Z112" s="6">
        <v>497.04571607765411</v>
      </c>
      <c r="AA112" s="6">
        <v>546.06610275271919</v>
      </c>
    </row>
    <row r="113" spans="1:27" x14ac:dyDescent="0.25">
      <c r="B113" s="5" t="s">
        <v>9</v>
      </c>
      <c r="C113" s="6" t="s">
        <v>10</v>
      </c>
    </row>
    <row r="115" spans="1:27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7570.3690150711764</v>
      </c>
      <c r="I115" s="6">
        <v>7531.3369104686635</v>
      </c>
      <c r="J115" s="6">
        <v>7508.057809738435</v>
      </c>
      <c r="L115" s="6">
        <v>7449.1378465429989</v>
      </c>
      <c r="M115" s="6">
        <v>7425.9004666880473</v>
      </c>
      <c r="N115" s="6">
        <v>7411.6569133066332</v>
      </c>
      <c r="P115" s="6">
        <v>7661.4872643226681</v>
      </c>
      <c r="Q115" s="6">
        <v>7612.4743947462011</v>
      </c>
      <c r="R115" s="6">
        <v>7578.1219662946651</v>
      </c>
      <c r="T115" s="6">
        <v>8449.4781260944383</v>
      </c>
      <c r="U115" s="6">
        <v>8449.4781260944383</v>
      </c>
      <c r="V115" s="6">
        <v>8449.4781260944383</v>
      </c>
      <c r="X115" s="6">
        <v>7668.6439727356183</v>
      </c>
      <c r="Y115" s="6">
        <v>7629.1410542117646</v>
      </c>
      <c r="Z115" s="6">
        <v>7576.6060781701981</v>
      </c>
      <c r="AA115" s="6">
        <v>7830.1649760569162</v>
      </c>
    </row>
    <row r="116" spans="1:27" x14ac:dyDescent="0.25">
      <c r="C116" s="6" t="s">
        <v>5</v>
      </c>
      <c r="E116" s="6">
        <v>329.67805760941974</v>
      </c>
      <c r="F116" s="6">
        <v>827.66175118773936</v>
      </c>
      <c r="H116" s="6">
        <v>470.36901507117636</v>
      </c>
      <c r="I116" s="6">
        <v>431.33691046866352</v>
      </c>
      <c r="J116" s="6">
        <v>408.05780973843503</v>
      </c>
      <c r="L116" s="6">
        <v>349.13784654299889</v>
      </c>
      <c r="M116" s="6">
        <v>325.90046668804735</v>
      </c>
      <c r="N116" s="6">
        <v>311.65691330663321</v>
      </c>
      <c r="P116" s="6">
        <v>561.48726432266812</v>
      </c>
      <c r="Q116" s="6">
        <v>512.47439474620114</v>
      </c>
      <c r="R116" s="6">
        <v>478.12196629466507</v>
      </c>
      <c r="T116" s="6">
        <v>1349.4781260944383</v>
      </c>
      <c r="U116" s="6">
        <v>1349.4781260944383</v>
      </c>
      <c r="V116" s="6">
        <v>1349.4781260944383</v>
      </c>
      <c r="X116" s="6">
        <v>568.64397273561826</v>
      </c>
      <c r="Y116" s="6">
        <v>529.14105421176464</v>
      </c>
      <c r="Z116" s="6">
        <v>476.60607817019809</v>
      </c>
      <c r="AA116" s="6">
        <v>730.1649760569162</v>
      </c>
    </row>
    <row r="117" spans="1:27" x14ac:dyDescent="0.25">
      <c r="C117" s="6" t="s">
        <v>33</v>
      </c>
      <c r="E117" s="6">
        <v>4.4373128290769746</v>
      </c>
      <c r="F117" s="6">
        <v>10.440174885914342</v>
      </c>
      <c r="H117" s="6">
        <v>6.2132904503698621</v>
      </c>
      <c r="I117" s="6">
        <v>5.7272289846587423</v>
      </c>
      <c r="J117" s="6">
        <v>5.4349316438288175</v>
      </c>
      <c r="L117" s="6">
        <v>4.6869564469803313</v>
      </c>
      <c r="M117" s="6">
        <v>4.3886996351487459</v>
      </c>
      <c r="N117" s="6">
        <v>4.2049560166107414</v>
      </c>
      <c r="P117" s="6">
        <v>7.3286980053775199</v>
      </c>
      <c r="Q117" s="6">
        <v>6.7320343973818639</v>
      </c>
      <c r="R117" s="6">
        <v>6.3092408438557177</v>
      </c>
      <c r="T117" s="6">
        <v>15.971141719709983</v>
      </c>
      <c r="U117" s="6">
        <v>15.971141719709983</v>
      </c>
      <c r="V117" s="6">
        <v>15.971141719709983</v>
      </c>
      <c r="X117" s="6">
        <v>7.4151828505446602</v>
      </c>
      <c r="Y117" s="6">
        <v>6.9357880585999334</v>
      </c>
      <c r="Z117" s="6">
        <v>6.2904956817459583</v>
      </c>
      <c r="AA117" s="6">
        <v>9.3250267176951596</v>
      </c>
    </row>
    <row r="119" spans="1:27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0.94073803014235224</v>
      </c>
      <c r="I119" s="6">
        <v>0.8626738209373277</v>
      </c>
      <c r="J119" s="6">
        <v>0.81611561947687072</v>
      </c>
      <c r="L119" s="6">
        <v>0.69827569308599824</v>
      </c>
      <c r="M119" s="6">
        <v>0.6518009333760949</v>
      </c>
      <c r="N119" s="6">
        <v>0.62331382661326618</v>
      </c>
      <c r="P119" s="6">
        <v>1.1229745286453361</v>
      </c>
      <c r="Q119" s="6">
        <v>1.0249487894924023</v>
      </c>
      <c r="R119" s="6">
        <v>0.95624393258933038</v>
      </c>
      <c r="T119" s="6">
        <v>2.6989562521888764</v>
      </c>
      <c r="U119" s="6">
        <v>2.6989562521888764</v>
      </c>
      <c r="V119" s="6">
        <v>2.6989562521888764</v>
      </c>
      <c r="X119" s="6">
        <v>1.1372879454712372</v>
      </c>
      <c r="Y119" s="6">
        <v>1.0582821084235297</v>
      </c>
      <c r="Z119" s="6">
        <v>0.95321215634039635</v>
      </c>
      <c r="AA119" s="6">
        <v>1.460329952113832</v>
      </c>
    </row>
    <row r="120" spans="1:27" x14ac:dyDescent="0.25">
      <c r="C120" s="6" t="s">
        <v>92</v>
      </c>
      <c r="E120" s="6">
        <v>0.322570003299331</v>
      </c>
      <c r="F120" s="6">
        <v>2.007649500611953</v>
      </c>
      <c r="H120" s="6">
        <v>0.68580995536050404</v>
      </c>
      <c r="I120" s="6">
        <v>0.6318838623866363</v>
      </c>
      <c r="J120" s="6">
        <v>0.60379146773630921</v>
      </c>
      <c r="L120" s="6">
        <v>0.27565452026734694</v>
      </c>
      <c r="M120" s="6">
        <v>0.26010606819939991</v>
      </c>
      <c r="N120" s="6">
        <v>0.24988314822444752</v>
      </c>
      <c r="P120" s="6">
        <v>0.98022072866530918</v>
      </c>
      <c r="Q120" s="6">
        <v>0.87949722023317012</v>
      </c>
      <c r="R120" s="6">
        <v>0.8027621792721783</v>
      </c>
      <c r="T120" s="6">
        <v>1.4718467732434655</v>
      </c>
      <c r="U120" s="6">
        <v>1.4718467732434655</v>
      </c>
      <c r="V120" s="6">
        <v>1.4718467732434655</v>
      </c>
      <c r="X120" s="6">
        <v>1.1543942059623782</v>
      </c>
      <c r="Y120" s="6">
        <v>1.0409886982383962</v>
      </c>
      <c r="Z120" s="6">
        <v>0.99409143215530826</v>
      </c>
      <c r="AA120" s="6">
        <v>1.0921322055054383</v>
      </c>
    </row>
    <row r="121" spans="1:27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0</v>
      </c>
      <c r="O121" s="1"/>
      <c r="P121" s="1">
        <v>0</v>
      </c>
      <c r="Q121" s="1">
        <v>0</v>
      </c>
      <c r="R121" s="1">
        <v>0</v>
      </c>
      <c r="S121" s="1"/>
      <c r="T121" s="1">
        <v>0</v>
      </c>
      <c r="U121" s="1">
        <v>0</v>
      </c>
      <c r="V121" s="1">
        <v>0</v>
      </c>
      <c r="W121" s="1"/>
      <c r="X121" s="1">
        <v>0</v>
      </c>
      <c r="Y121" s="1">
        <v>0</v>
      </c>
      <c r="Z121" s="1">
        <v>0</v>
      </c>
      <c r="AA121" s="1">
        <v>164.88794901688814</v>
      </c>
    </row>
    <row r="122" spans="1:27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83.22779688177269</v>
      </c>
      <c r="I122" s="1">
        <v>73.181199525637254</v>
      </c>
      <c r="J122" s="1">
        <v>65.36103599347642</v>
      </c>
      <c r="K122" s="1"/>
      <c r="L122" s="1">
        <v>62.26763106362278</v>
      </c>
      <c r="M122" s="1">
        <v>54.936932014609638</v>
      </c>
      <c r="N122" s="1">
        <v>49.176941729695798</v>
      </c>
      <c r="O122" s="1"/>
      <c r="P122" s="1">
        <v>274.61704884329168</v>
      </c>
      <c r="Q122" s="1">
        <v>241.51086007276322</v>
      </c>
      <c r="R122" s="1">
        <v>215.6419947177279</v>
      </c>
      <c r="S122" s="1"/>
      <c r="T122" s="1">
        <v>0</v>
      </c>
      <c r="U122" s="1">
        <v>0</v>
      </c>
      <c r="V122" s="1">
        <v>0</v>
      </c>
      <c r="W122" s="1"/>
      <c r="X122" s="1">
        <v>249.87882292228358</v>
      </c>
      <c r="Y122" s="1">
        <v>210.37590439842984</v>
      </c>
      <c r="Z122" s="1">
        <v>194.04002337948754</v>
      </c>
      <c r="AA122" s="1">
        <v>200.35803107284664</v>
      </c>
    </row>
    <row r="123" spans="1:27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25.882352941176471</v>
      </c>
      <c r="M123" s="1">
        <v>25.882352941176471</v>
      </c>
      <c r="N123" s="1">
        <v>25.882352941176471</v>
      </c>
      <c r="O123" s="1"/>
      <c r="P123" s="1">
        <v>25.882352941176471</v>
      </c>
      <c r="Q123" s="1">
        <v>25.882352941176471</v>
      </c>
      <c r="R123" s="1">
        <v>25.882352941176471</v>
      </c>
      <c r="S123" s="1"/>
      <c r="T123" s="1">
        <v>1210.4414830684336</v>
      </c>
      <c r="U123" s="1">
        <v>1210.4414830684336</v>
      </c>
      <c r="V123" s="1">
        <v>1210.4414830684336</v>
      </c>
      <c r="W123" s="1"/>
      <c r="X123" s="1">
        <v>25.882352941176471</v>
      </c>
      <c r="Y123" s="1">
        <v>25.882352941176471</v>
      </c>
      <c r="Z123" s="1">
        <v>25.882352941176471</v>
      </c>
      <c r="AA123" s="1">
        <v>25.882352941176471</v>
      </c>
    </row>
    <row r="124" spans="1:27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193.23671497584542</v>
      </c>
      <c r="J124" s="1">
        <v>177.77777777777777</v>
      </c>
      <c r="K124" s="1"/>
      <c r="L124" s="1">
        <v>121.95121951219512</v>
      </c>
      <c r="M124" s="1">
        <v>106.04453870625665</v>
      </c>
      <c r="N124" s="1">
        <v>97.560975609756099</v>
      </c>
      <c r="O124" s="1"/>
      <c r="P124" s="1">
        <v>121.95121951219512</v>
      </c>
      <c r="Q124" s="1">
        <v>106.04453870625665</v>
      </c>
      <c r="R124" s="1">
        <v>97.560975609756099</v>
      </c>
      <c r="S124" s="1"/>
      <c r="T124" s="1">
        <v>0</v>
      </c>
      <c r="U124" s="1">
        <v>0</v>
      </c>
      <c r="V124" s="1">
        <v>0</v>
      </c>
      <c r="W124" s="1"/>
      <c r="X124" s="1">
        <v>153.84615384615384</v>
      </c>
      <c r="Y124" s="1">
        <v>153.84615384615384</v>
      </c>
      <c r="Z124" s="1">
        <v>117.64705882352942</v>
      </c>
      <c r="AA124" s="1">
        <v>200</v>
      </c>
    </row>
    <row r="125" spans="1:27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  <c r="P125" s="6">
        <v>139.03664302600473</v>
      </c>
      <c r="Q125" s="6">
        <v>139.03664302600473</v>
      </c>
      <c r="R125" s="6">
        <v>139.03664302600473</v>
      </c>
      <c r="T125" s="6">
        <v>139.03664302600473</v>
      </c>
      <c r="U125" s="6">
        <v>139.03664302600473</v>
      </c>
      <c r="V125" s="6">
        <v>139.03664302600473</v>
      </c>
      <c r="X125" s="6">
        <v>139.03664302600473</v>
      </c>
      <c r="Y125" s="6">
        <v>139.03664302600473</v>
      </c>
      <c r="Z125" s="6">
        <v>139.03664302600473</v>
      </c>
      <c r="AA125" s="6">
        <v>139.03664302600473</v>
      </c>
    </row>
    <row r="127" spans="1:27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0</v>
      </c>
      <c r="O127" s="1"/>
      <c r="P127" s="1">
        <v>0</v>
      </c>
      <c r="Q127" s="1">
        <v>0</v>
      </c>
      <c r="R127" s="1">
        <v>0</v>
      </c>
      <c r="S127" s="1"/>
      <c r="T127" s="1">
        <v>0</v>
      </c>
      <c r="U127" s="1">
        <v>0</v>
      </c>
      <c r="V127" s="1">
        <v>0</v>
      </c>
      <c r="W127" s="1"/>
      <c r="X127" s="1">
        <v>0</v>
      </c>
      <c r="Y127" s="1">
        <v>0</v>
      </c>
      <c r="Z127" s="1">
        <v>0</v>
      </c>
      <c r="AA127" s="1">
        <v>143.79762995658851</v>
      </c>
    </row>
    <row r="128" spans="1:27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56.009542575076125</v>
      </c>
      <c r="I128" s="1">
        <v>49.24851629016252</v>
      </c>
      <c r="J128" s="1">
        <v>43.985806009355549</v>
      </c>
      <c r="K128" s="1"/>
      <c r="L128" s="1">
        <v>41.904047250719799</v>
      </c>
      <c r="M128" s="1">
        <v>36.970730307655394</v>
      </c>
      <c r="N128" s="1">
        <v>33.094448185791848</v>
      </c>
      <c r="O128" s="1"/>
      <c r="P128" s="1">
        <v>394.18715144970093</v>
      </c>
      <c r="Q128" s="1">
        <v>346.66630632454053</v>
      </c>
      <c r="R128" s="1">
        <v>309.53396370965726</v>
      </c>
      <c r="S128" s="1"/>
      <c r="T128" s="1">
        <v>0</v>
      </c>
      <c r="U128" s="1">
        <v>0</v>
      </c>
      <c r="V128" s="1">
        <v>0</v>
      </c>
      <c r="W128" s="1"/>
      <c r="X128" s="1">
        <v>358.67773625208167</v>
      </c>
      <c r="Y128" s="1">
        <v>301.9749823900907</v>
      </c>
      <c r="Z128" s="1">
        <v>278.52634934854672</v>
      </c>
      <c r="AA128" s="1">
        <v>287.59525991317702</v>
      </c>
    </row>
    <row r="129" spans="2:27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14.666666666666668</v>
      </c>
      <c r="M129" s="1">
        <v>14.666666666666668</v>
      </c>
      <c r="N129" s="1">
        <v>14.666666666666668</v>
      </c>
      <c r="O129" s="1"/>
      <c r="P129" s="1">
        <v>14.666666666666668</v>
      </c>
      <c r="Q129" s="1">
        <v>14.666666666666668</v>
      </c>
      <c r="R129" s="1">
        <v>14.666666666666668</v>
      </c>
      <c r="S129" s="1"/>
      <c r="T129" s="1">
        <v>685.91684040544578</v>
      </c>
      <c r="U129" s="1">
        <v>685.91684040544578</v>
      </c>
      <c r="V129" s="1">
        <v>685.91684040544578</v>
      </c>
      <c r="W129" s="1"/>
      <c r="X129" s="1">
        <v>14.666666666666668</v>
      </c>
      <c r="Y129" s="1">
        <v>14.666666666666668</v>
      </c>
      <c r="Z129" s="1">
        <v>14.666666666666668</v>
      </c>
      <c r="AA129" s="1">
        <v>14.666666666666668</v>
      </c>
    </row>
    <row r="130" spans="2:27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202.02020202020199</v>
      </c>
      <c r="J130" s="1">
        <v>193.23671497584542</v>
      </c>
      <c r="K130" s="1"/>
      <c r="L130" s="1">
        <v>31.25</v>
      </c>
      <c r="M130" s="1">
        <v>28.409090909090907</v>
      </c>
      <c r="N130" s="1">
        <v>27.173913043478262</v>
      </c>
      <c r="O130" s="1"/>
      <c r="P130" s="1">
        <v>31.25</v>
      </c>
      <c r="Q130" s="1">
        <v>28.409090909090907</v>
      </c>
      <c r="R130" s="1">
        <v>27.173913043478262</v>
      </c>
      <c r="S130" s="1"/>
      <c r="T130" s="1">
        <v>0</v>
      </c>
      <c r="U130" s="1">
        <v>0</v>
      </c>
      <c r="V130" s="1">
        <v>0</v>
      </c>
      <c r="W130" s="1"/>
      <c r="X130" s="1">
        <v>153.84615384615384</v>
      </c>
      <c r="Y130" s="1">
        <v>153.84615384615384</v>
      </c>
      <c r="Z130" s="1">
        <v>153.84615384615384</v>
      </c>
      <c r="AA130" s="1">
        <v>50</v>
      </c>
    </row>
    <row r="131" spans="2:27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  <c r="P131" s="6">
        <v>50.006546216286985</v>
      </c>
      <c r="Q131" s="6">
        <v>50.006546216286985</v>
      </c>
      <c r="R131" s="6">
        <v>50.006546216286985</v>
      </c>
      <c r="T131" s="6">
        <v>50.006546216286985</v>
      </c>
      <c r="U131" s="6">
        <v>50.006546216286985</v>
      </c>
      <c r="V131" s="6">
        <v>50.006546216286985</v>
      </c>
      <c r="X131" s="6">
        <v>50.006546216286985</v>
      </c>
      <c r="Y131" s="6">
        <v>50.006546216286985</v>
      </c>
      <c r="Z131" s="6">
        <v>50.006546216286985</v>
      </c>
      <c r="AA131" s="6">
        <v>50.006546216286985</v>
      </c>
    </row>
  </sheetData>
  <hyperlinks>
    <hyperlink ref="AE69" display="https://www.google.co.uk/search?safe=off&amp;rlz=1C1GCEA_enGB744GB744&amp;biw=1745&amp;bih=877&amp;tbm=isch&amp;sa=1&amp;ei=OaIWW-a_DIemU6HxgbAJ&amp;q=lithium+ion+volume+gravametric+density+automotive&amp;oq=lithium+ion+volume+gravametric+density+automotive&amp;gs_l=img.3...31491.35910.0.36"/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31"/>
  <sheetViews>
    <sheetView zoomScale="85" zoomScaleNormal="85" workbookViewId="0">
      <selection activeCell="B2" sqref="B2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14.28515625" style="6" customWidth="1"/>
    <col min="12" max="14" width="12.5703125" style="6" bestFit="1" customWidth="1"/>
    <col min="15" max="15" width="14.28515625" style="6" customWidth="1"/>
    <col min="16" max="18" width="14.28515625" style="6" bestFit="1" customWidth="1"/>
    <col min="19" max="19" width="9.140625" style="6"/>
    <col min="20" max="22" width="12.85546875" style="6" bestFit="1" customWidth="1"/>
    <col min="23" max="23" width="12.85546875" style="6" customWidth="1"/>
    <col min="24" max="26" width="14.28515625" style="6" bestFit="1" customWidth="1"/>
    <col min="27" max="27" width="12.85546875" style="6" bestFit="1" customWidth="1"/>
    <col min="28" max="37" width="9.140625" style="1"/>
    <col min="38" max="38" width="24.5703125" style="1" customWidth="1"/>
    <col min="39" max="41" width="9.140625" style="1"/>
    <col min="42" max="42" width="14.5703125" style="1" bestFit="1" customWidth="1"/>
    <col min="43" max="64" width="9.140625" style="1"/>
    <col min="65" max="65" width="12" style="1" bestFit="1" customWidth="1"/>
    <col min="66" max="16384" width="9.140625" style="1"/>
  </cols>
  <sheetData>
    <row r="1" spans="2:55" x14ac:dyDescent="0.25">
      <c r="H1" s="6">
        <v>2017</v>
      </c>
      <c r="I1" s="6">
        <v>2025</v>
      </c>
      <c r="J1" s="6">
        <v>2035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</row>
    <row r="2" spans="2:55" x14ac:dyDescent="0.25">
      <c r="H2" s="6">
        <v>0.28000000000000003</v>
      </c>
      <c r="I2" s="6">
        <v>0.55000000000000004</v>
      </c>
      <c r="J2" s="6">
        <v>1</v>
      </c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</row>
    <row r="3" spans="2:55" x14ac:dyDescent="0.25">
      <c r="H3" s="6">
        <v>3</v>
      </c>
      <c r="I3" s="6">
        <v>7.5</v>
      </c>
      <c r="J3" s="6">
        <v>12</v>
      </c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</row>
    <row r="4" spans="2:55" x14ac:dyDescent="0.25"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3"/>
      <c r="AZ4" s="2"/>
      <c r="BA4" s="2"/>
      <c r="BB4" s="2"/>
      <c r="BC4" s="2"/>
    </row>
    <row r="5" spans="2:55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206</v>
      </c>
      <c r="I5" s="5" t="s">
        <v>207</v>
      </c>
      <c r="J5" s="5" t="s">
        <v>212</v>
      </c>
      <c r="K5" s="5"/>
      <c r="L5" s="5" t="s">
        <v>203</v>
      </c>
      <c r="M5" s="5" t="s">
        <v>223</v>
      </c>
      <c r="N5" s="5" t="s">
        <v>224</v>
      </c>
      <c r="O5" s="5"/>
      <c r="P5" s="5" t="s">
        <v>209</v>
      </c>
      <c r="Q5" s="5" t="s">
        <v>210</v>
      </c>
      <c r="R5" s="5" t="s">
        <v>211</v>
      </c>
      <c r="S5" s="5"/>
      <c r="T5" s="5" t="s">
        <v>215</v>
      </c>
      <c r="U5" s="5" t="s">
        <v>216</v>
      </c>
      <c r="V5" s="5" t="s">
        <v>217</v>
      </c>
      <c r="W5" s="5"/>
      <c r="X5" s="5" t="s">
        <v>218</v>
      </c>
      <c r="Y5" s="5" t="s">
        <v>219</v>
      </c>
      <c r="Z5" s="5" t="s">
        <v>220</v>
      </c>
      <c r="AA5" s="5" t="s">
        <v>159</v>
      </c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</row>
    <row r="6" spans="2:55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/>
      <c r="P6" s="8">
        <v>500</v>
      </c>
      <c r="Q6" s="8">
        <v>500</v>
      </c>
      <c r="R6" s="8">
        <v>500</v>
      </c>
      <c r="S6" s="8"/>
      <c r="T6" s="8">
        <v>500</v>
      </c>
      <c r="U6" s="8">
        <v>500</v>
      </c>
      <c r="V6" s="8">
        <v>500</v>
      </c>
      <c r="W6" s="8"/>
      <c r="X6" s="8">
        <v>500</v>
      </c>
      <c r="Y6" s="8">
        <v>500</v>
      </c>
      <c r="Z6" s="8">
        <v>500</v>
      </c>
      <c r="AA6" s="8">
        <v>500</v>
      </c>
      <c r="AF6" s="2"/>
      <c r="AG6" s="2"/>
      <c r="AH6" s="2"/>
      <c r="AI6" s="2"/>
      <c r="AJ6" s="2"/>
      <c r="AK6" s="2"/>
      <c r="AL6" s="4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</row>
    <row r="7" spans="2:55" x14ac:dyDescent="0.25">
      <c r="AF7" s="2"/>
      <c r="AG7" s="2"/>
      <c r="AH7" s="2"/>
      <c r="AI7" s="2"/>
      <c r="AJ7" s="2"/>
      <c r="AK7" s="2"/>
      <c r="AL7" s="4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</row>
    <row r="8" spans="2:55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P8" s="6">
        <v>7100</v>
      </c>
      <c r="Q8" s="6">
        <v>7100</v>
      </c>
      <c r="R8" s="6">
        <v>7100</v>
      </c>
      <c r="T8" s="6">
        <v>7100</v>
      </c>
      <c r="U8" s="6">
        <v>7100</v>
      </c>
      <c r="V8" s="6">
        <v>7100</v>
      </c>
      <c r="X8" s="6">
        <v>7100</v>
      </c>
      <c r="Y8" s="6">
        <v>7100</v>
      </c>
      <c r="Z8" s="6">
        <v>7100</v>
      </c>
      <c r="AA8" s="6">
        <v>7100</v>
      </c>
      <c r="AF8" s="2"/>
      <c r="AG8" s="2"/>
      <c r="AH8" s="2"/>
      <c r="AI8" s="2"/>
      <c r="AJ8" s="2"/>
      <c r="AK8" s="2"/>
      <c r="AL8" s="2"/>
      <c r="AM8" s="2"/>
      <c r="AN8" s="4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</row>
    <row r="9" spans="2:55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H9" s="6">
        <v>7570.3690150711764</v>
      </c>
      <c r="I9" s="6">
        <v>7570.3690150711764</v>
      </c>
      <c r="J9" s="6">
        <v>7570.3690150711764</v>
      </c>
      <c r="L9" s="6">
        <v>7927.6617511877394</v>
      </c>
      <c r="M9" s="6">
        <v>7808.317506909505</v>
      </c>
      <c r="N9" s="6">
        <v>7727.4781399542217</v>
      </c>
      <c r="P9" s="6">
        <v>7661.4872643226681</v>
      </c>
      <c r="Q9" s="6">
        <v>7612.6901388942806</v>
      </c>
      <c r="R9" s="6">
        <v>7579.1576429607667</v>
      </c>
      <c r="T9" s="6">
        <v>8449.4781260944383</v>
      </c>
      <c r="U9" s="6">
        <v>8449.4781260944383</v>
      </c>
      <c r="V9" s="6">
        <v>8449.4781260944383</v>
      </c>
      <c r="X9" s="6">
        <v>7629.1410542117646</v>
      </c>
      <c r="Y9" s="6">
        <v>7592.0136940726688</v>
      </c>
      <c r="Z9" s="6">
        <v>7566.4370185684602</v>
      </c>
      <c r="AA9" s="6">
        <v>7830.1649760569162</v>
      </c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</row>
    <row r="10" spans="2:55" x14ac:dyDescent="0.25">
      <c r="C10" s="6" t="s">
        <v>65</v>
      </c>
      <c r="E10" s="6">
        <v>1059.7273465904264</v>
      </c>
      <c r="F10" s="6">
        <v>1128.7976848897395</v>
      </c>
      <c r="G10" s="6">
        <v>29.231000000000002</v>
      </c>
      <c r="H10" s="6">
        <v>1079.2411823903722</v>
      </c>
      <c r="I10" s="6">
        <v>1079.2411823903722</v>
      </c>
      <c r="J10" s="6">
        <v>1079.2411823903722</v>
      </c>
      <c r="K10" s="6">
        <v>29.231000000000002</v>
      </c>
      <c r="L10" s="6">
        <v>1128.7976848897395</v>
      </c>
      <c r="M10" s="6">
        <v>1112.2446382083483</v>
      </c>
      <c r="N10" s="6">
        <v>1101.0322180116505</v>
      </c>
      <c r="O10" s="6">
        <v>29.231000000000002</v>
      </c>
      <c r="P10" s="6">
        <v>1091.8792835615541</v>
      </c>
      <c r="Q10" s="6">
        <v>1085.1111222646366</v>
      </c>
      <c r="R10" s="6">
        <v>1080.4601650786583</v>
      </c>
      <c r="S10" s="6">
        <v>29.231000000000002</v>
      </c>
      <c r="T10" s="6">
        <v>1201.1736160892985</v>
      </c>
      <c r="U10" s="6">
        <v>1201.1736160892985</v>
      </c>
      <c r="V10" s="6">
        <v>1201.1736160892985</v>
      </c>
      <c r="W10" s="6">
        <v>29.231000000000002</v>
      </c>
      <c r="X10" s="6">
        <v>1087.3928642191718</v>
      </c>
      <c r="Y10" s="6">
        <v>1082.243299367879</v>
      </c>
      <c r="Z10" s="6">
        <v>1078.6958144754453</v>
      </c>
      <c r="AA10" s="6">
        <v>1115.2748821790942</v>
      </c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</row>
    <row r="11" spans="2:55" x14ac:dyDescent="0.25">
      <c r="C11" s="6" t="s">
        <v>64</v>
      </c>
      <c r="E11" s="6">
        <v>529863.67329521314</v>
      </c>
      <c r="F11" s="6">
        <v>564398.84244486969</v>
      </c>
      <c r="H11" s="6">
        <v>539620.59119518613</v>
      </c>
      <c r="I11" s="6">
        <v>539620.59119518613</v>
      </c>
      <c r="J11" s="6">
        <v>539620.59119518613</v>
      </c>
      <c r="L11" s="6">
        <v>564398.84244486969</v>
      </c>
      <c r="M11" s="6">
        <v>556122.31910417415</v>
      </c>
      <c r="N11" s="6">
        <v>550516.10900582524</v>
      </c>
      <c r="P11" s="6">
        <v>545939.64178077702</v>
      </c>
      <c r="Q11" s="6">
        <v>542555.56113231834</v>
      </c>
      <c r="R11" s="6">
        <v>540230.08253932919</v>
      </c>
      <c r="T11" s="6">
        <v>600586.80804464931</v>
      </c>
      <c r="U11" s="6">
        <v>600586.80804464931</v>
      </c>
      <c r="V11" s="6">
        <v>600586.80804464931</v>
      </c>
      <c r="X11" s="6">
        <v>543696.43210958585</v>
      </c>
      <c r="Y11" s="6">
        <v>541121.64968393953</v>
      </c>
      <c r="Z11" s="6">
        <v>539347.90723772265</v>
      </c>
      <c r="AA11" s="6">
        <v>557637.44108954712</v>
      </c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</row>
    <row r="12" spans="2:55" x14ac:dyDescent="0.25">
      <c r="T12" s="6">
        <v>97.99</v>
      </c>
      <c r="U12" s="6">
        <v>97.99</v>
      </c>
      <c r="V12" s="6">
        <v>97.99</v>
      </c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</row>
    <row r="13" spans="2:55" x14ac:dyDescent="0.25">
      <c r="B13" s="5" t="s">
        <v>86</v>
      </c>
      <c r="C13" s="9" t="s">
        <v>81</v>
      </c>
      <c r="D13" s="6" t="s">
        <v>85</v>
      </c>
      <c r="T13" s="6">
        <v>55.555555555555557</v>
      </c>
      <c r="U13" s="6">
        <v>55.555555555555557</v>
      </c>
      <c r="V13" s="6">
        <v>55.555555555555557</v>
      </c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</row>
    <row r="14" spans="2:55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18.510000000000002</v>
      </c>
      <c r="L14" s="6">
        <v>11.9</v>
      </c>
      <c r="M14" s="6">
        <v>11.9</v>
      </c>
      <c r="N14" s="6">
        <v>11.9</v>
      </c>
      <c r="P14" s="6">
        <v>11.9</v>
      </c>
      <c r="Q14" s="6">
        <v>11.9</v>
      </c>
      <c r="R14" s="6">
        <v>11.9</v>
      </c>
      <c r="T14" s="6">
        <v>136</v>
      </c>
      <c r="U14" s="6">
        <v>136</v>
      </c>
      <c r="V14" s="6">
        <v>136</v>
      </c>
      <c r="X14" s="6">
        <v>11.9</v>
      </c>
      <c r="Y14" s="6">
        <v>11.9</v>
      </c>
      <c r="Z14" s="6">
        <v>11.9</v>
      </c>
      <c r="AA14" s="6">
        <v>4.2</v>
      </c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</row>
    <row r="15" spans="2:55" x14ac:dyDescent="0.25">
      <c r="B15" s="5" t="s">
        <v>88</v>
      </c>
      <c r="C15" s="9" t="s">
        <v>89</v>
      </c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</row>
    <row r="16" spans="2:55" x14ac:dyDescent="0.25">
      <c r="C16" s="9"/>
      <c r="F16" s="6" t="s">
        <v>118</v>
      </c>
      <c r="L16" s="6" t="s">
        <v>118</v>
      </c>
      <c r="M16" s="6" t="s">
        <v>118</v>
      </c>
      <c r="N16" s="6" t="s">
        <v>118</v>
      </c>
      <c r="P16" s="6" t="s">
        <v>118</v>
      </c>
      <c r="Q16" s="6" t="s">
        <v>118</v>
      </c>
      <c r="R16" s="6" t="s">
        <v>118</v>
      </c>
      <c r="X16" s="6" t="s">
        <v>118</v>
      </c>
      <c r="Y16" s="6" t="s">
        <v>118</v>
      </c>
      <c r="Z16" s="6" t="s">
        <v>118</v>
      </c>
      <c r="AA16" s="6" t="s">
        <v>117</v>
      </c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</row>
    <row r="17" spans="2:55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0.18</v>
      </c>
      <c r="L17" s="6">
        <v>1.36</v>
      </c>
      <c r="M17" s="6">
        <v>1.36</v>
      </c>
      <c r="N17" s="6">
        <v>1.36</v>
      </c>
      <c r="P17" s="6">
        <v>1.36</v>
      </c>
      <c r="Q17" s="6">
        <v>1.36</v>
      </c>
      <c r="R17" s="6">
        <v>1.36</v>
      </c>
      <c r="T17" s="6">
        <v>2.0699999999999998</v>
      </c>
      <c r="U17" s="6">
        <v>2.0699999999999998</v>
      </c>
      <c r="V17" s="6">
        <v>2.0699999999999998</v>
      </c>
      <c r="X17" s="6">
        <v>1.36</v>
      </c>
      <c r="Y17" s="6">
        <v>1.36</v>
      </c>
      <c r="Z17" s="6">
        <v>1.36</v>
      </c>
      <c r="AA17" s="6">
        <v>0.87</v>
      </c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</row>
    <row r="18" spans="2:55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0.84745762711864414</v>
      </c>
      <c r="K18" s="8"/>
      <c r="L18" s="8">
        <v>0.42372881355932196</v>
      </c>
      <c r="M18" s="8">
        <v>0.42372881355932196</v>
      </c>
      <c r="N18" s="8">
        <v>0.42372881355932196</v>
      </c>
      <c r="O18" s="8"/>
      <c r="P18" s="8">
        <v>0.42372881355932196</v>
      </c>
      <c r="Q18" s="8">
        <v>0.42372881355932196</v>
      </c>
      <c r="R18" s="8">
        <v>0.42372881355932196</v>
      </c>
      <c r="S18" s="8"/>
      <c r="T18" s="8">
        <v>0.32573289902280134</v>
      </c>
      <c r="U18" s="8">
        <v>0.32573289902280134</v>
      </c>
      <c r="V18" s="8">
        <v>0.32573289902280134</v>
      </c>
      <c r="W18" s="8"/>
      <c r="X18" s="8">
        <v>0.42372881355932196</v>
      </c>
      <c r="Y18" s="8">
        <v>0.42372881355932196</v>
      </c>
      <c r="Z18" s="8">
        <v>0.42372881355932196</v>
      </c>
      <c r="AA18" s="8">
        <v>0.53475935828876997</v>
      </c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</row>
    <row r="19" spans="2:55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/>
      <c r="P19" s="8">
        <v>1</v>
      </c>
      <c r="Q19" s="8">
        <v>1</v>
      </c>
      <c r="R19" s="8">
        <v>1</v>
      </c>
      <c r="S19" s="8"/>
      <c r="T19" s="8">
        <v>1</v>
      </c>
      <c r="U19" s="8">
        <v>1</v>
      </c>
      <c r="V19" s="8">
        <v>1</v>
      </c>
      <c r="W19" s="8"/>
      <c r="X19" s="8">
        <v>1</v>
      </c>
      <c r="Y19" s="8">
        <v>1</v>
      </c>
      <c r="Z19" s="8">
        <v>1</v>
      </c>
      <c r="AA19" s="8">
        <v>1</v>
      </c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</row>
    <row r="20" spans="2:55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0.38</v>
      </c>
      <c r="J20" s="8">
        <v>0.38</v>
      </c>
      <c r="K20" s="8"/>
      <c r="L20" s="8">
        <v>0.45</v>
      </c>
      <c r="M20" s="8">
        <v>0.45</v>
      </c>
      <c r="N20" s="8">
        <v>0.45</v>
      </c>
      <c r="O20" s="8"/>
      <c r="P20" s="8">
        <v>0.5</v>
      </c>
      <c r="Q20" s="8">
        <v>0.5</v>
      </c>
      <c r="R20" s="8">
        <v>0.5</v>
      </c>
      <c r="S20" s="8"/>
      <c r="T20" s="8">
        <v>1</v>
      </c>
      <c r="U20" s="8">
        <v>1</v>
      </c>
      <c r="V20" s="8">
        <v>1</v>
      </c>
      <c r="W20" s="8"/>
      <c r="X20" s="8">
        <v>0.65</v>
      </c>
      <c r="Y20" s="8">
        <v>0.65</v>
      </c>
      <c r="Z20" s="8">
        <v>0.65</v>
      </c>
      <c r="AA20" s="8">
        <v>0.7</v>
      </c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</row>
    <row r="21" spans="2:55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0.4</v>
      </c>
      <c r="M21" s="8">
        <v>0.4</v>
      </c>
      <c r="N21" s="8">
        <v>0.4</v>
      </c>
      <c r="O21" s="8"/>
      <c r="P21" s="8">
        <v>1</v>
      </c>
      <c r="Q21" s="8">
        <v>1</v>
      </c>
      <c r="R21" s="8">
        <v>1</v>
      </c>
      <c r="S21" s="8"/>
      <c r="T21" s="8">
        <v>1</v>
      </c>
      <c r="U21" s="8">
        <v>1</v>
      </c>
      <c r="V21" s="8">
        <v>1</v>
      </c>
      <c r="W21" s="8"/>
      <c r="X21" s="8">
        <v>1</v>
      </c>
      <c r="Y21" s="8">
        <v>1</v>
      </c>
      <c r="Z21" s="8">
        <v>1</v>
      </c>
      <c r="AA21" s="8">
        <v>1</v>
      </c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</row>
    <row r="22" spans="2:55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/>
      <c r="P22" s="8">
        <v>0.94</v>
      </c>
      <c r="Q22" s="8">
        <v>0.94</v>
      </c>
      <c r="R22" s="8">
        <v>0.94</v>
      </c>
      <c r="S22" s="8"/>
      <c r="T22" s="8">
        <v>0.94</v>
      </c>
      <c r="U22" s="8">
        <v>0.94</v>
      </c>
      <c r="V22" s="8">
        <v>0.94</v>
      </c>
      <c r="W22" s="8"/>
      <c r="X22" s="8">
        <v>0.94</v>
      </c>
      <c r="Y22" s="8">
        <v>0.94</v>
      </c>
      <c r="Z22" s="8">
        <v>0.94</v>
      </c>
      <c r="AA22" s="8">
        <v>0.94</v>
      </c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</row>
    <row r="23" spans="2:55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1</v>
      </c>
      <c r="N23" s="8">
        <v>1</v>
      </c>
      <c r="O23" s="8"/>
      <c r="P23" s="8">
        <v>0.95</v>
      </c>
      <c r="Q23" s="8">
        <v>0.95</v>
      </c>
      <c r="R23" s="8">
        <v>0.95</v>
      </c>
      <c r="S23" s="8"/>
      <c r="T23" s="8">
        <v>1</v>
      </c>
      <c r="U23" s="8">
        <v>1</v>
      </c>
      <c r="V23" s="8">
        <v>1</v>
      </c>
      <c r="W23" s="8"/>
      <c r="X23" s="8">
        <v>0.95</v>
      </c>
      <c r="Y23" s="8">
        <v>0.95</v>
      </c>
      <c r="Z23" s="8">
        <v>0.95</v>
      </c>
      <c r="AA23" s="8">
        <v>0.95</v>
      </c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</row>
    <row r="24" spans="2:55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1</v>
      </c>
      <c r="M24" s="8">
        <v>1</v>
      </c>
      <c r="N24" s="8">
        <v>1</v>
      </c>
      <c r="O24" s="8"/>
      <c r="P24" s="8">
        <v>0.99</v>
      </c>
      <c r="Q24" s="8">
        <v>0.99</v>
      </c>
      <c r="R24" s="8">
        <v>0.99</v>
      </c>
      <c r="S24" s="8"/>
      <c r="T24" s="8">
        <v>0.99</v>
      </c>
      <c r="U24" s="8">
        <v>0.99</v>
      </c>
      <c r="V24" s="8">
        <v>0.99</v>
      </c>
      <c r="W24" s="8"/>
      <c r="X24" s="8">
        <v>0.99</v>
      </c>
      <c r="Y24" s="8">
        <v>0.99</v>
      </c>
      <c r="Z24" s="8">
        <v>0.99</v>
      </c>
      <c r="AA24" s="8">
        <v>0.99</v>
      </c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</row>
    <row r="25" spans="2:55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1</v>
      </c>
      <c r="M25" s="8">
        <v>1</v>
      </c>
      <c r="N25" s="8">
        <v>1</v>
      </c>
      <c r="O25" s="8"/>
      <c r="P25" s="8">
        <v>0.99</v>
      </c>
      <c r="Q25" s="8">
        <v>0.99</v>
      </c>
      <c r="R25" s="8">
        <v>0.99</v>
      </c>
      <c r="S25" s="8"/>
      <c r="T25" s="8">
        <v>0.99</v>
      </c>
      <c r="U25" s="8">
        <v>0.99</v>
      </c>
      <c r="V25" s="8">
        <v>0.99</v>
      </c>
      <c r="W25" s="8"/>
      <c r="X25" s="8">
        <v>0.99</v>
      </c>
      <c r="Y25" s="8">
        <v>0.99</v>
      </c>
      <c r="Z25" s="8">
        <v>0.99</v>
      </c>
      <c r="AA25" s="8">
        <v>0.99</v>
      </c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</row>
    <row r="26" spans="2:55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1</v>
      </c>
      <c r="M26" s="8">
        <v>1</v>
      </c>
      <c r="N26" s="8">
        <v>1</v>
      </c>
      <c r="O26" s="8"/>
      <c r="P26" s="8">
        <v>0.88</v>
      </c>
      <c r="Q26" s="8">
        <v>0.88</v>
      </c>
      <c r="R26" s="8">
        <v>0.88</v>
      </c>
      <c r="S26" s="8"/>
      <c r="T26" s="8">
        <v>0.88</v>
      </c>
      <c r="U26" s="8">
        <v>0.88</v>
      </c>
      <c r="V26" s="8">
        <v>0.88</v>
      </c>
      <c r="W26" s="8"/>
      <c r="X26" s="8">
        <v>0.88</v>
      </c>
      <c r="Y26" s="8">
        <v>0.88</v>
      </c>
      <c r="Z26" s="8">
        <v>0.88</v>
      </c>
      <c r="AA26" s="8">
        <v>0.88</v>
      </c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</row>
    <row r="27" spans="2:55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>
        <v>0.81073871999999991</v>
      </c>
      <c r="U27" s="8">
        <v>0.81073871999999991</v>
      </c>
      <c r="V27" s="8">
        <v>0.81073871999999991</v>
      </c>
      <c r="W27" s="8"/>
      <c r="X27" s="8"/>
      <c r="Y27" s="8"/>
      <c r="Z27" s="8"/>
      <c r="AA27" s="8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</row>
    <row r="28" spans="2:55" x14ac:dyDescent="0.25">
      <c r="B28" s="6"/>
      <c r="U28" s="6">
        <v>0</v>
      </c>
      <c r="V28" s="6">
        <v>0</v>
      </c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</row>
    <row r="29" spans="2:55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/>
      <c r="P29" s="8">
        <v>100</v>
      </c>
      <c r="Q29" s="8">
        <v>100</v>
      </c>
      <c r="R29" s="8">
        <v>100</v>
      </c>
      <c r="S29" s="8"/>
      <c r="T29" s="8">
        <v>100</v>
      </c>
      <c r="U29" s="8">
        <v>100</v>
      </c>
      <c r="V29" s="8">
        <v>100</v>
      </c>
      <c r="W29" s="8"/>
      <c r="X29" s="8">
        <v>100</v>
      </c>
      <c r="Y29" s="8">
        <v>100</v>
      </c>
      <c r="Z29" s="8">
        <v>100</v>
      </c>
      <c r="AA29" s="8">
        <v>100</v>
      </c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</row>
    <row r="30" spans="2:55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0.29267667792000002</v>
      </c>
      <c r="J30" s="6">
        <v>0.29267667792000002</v>
      </c>
      <c r="L30" s="6">
        <v>0.16920000000000002</v>
      </c>
      <c r="M30" s="6">
        <v>0.16920000000000002</v>
      </c>
      <c r="N30" s="6">
        <v>0.16920000000000002</v>
      </c>
      <c r="P30" s="6">
        <v>0.38510089199999997</v>
      </c>
      <c r="Q30" s="6">
        <v>0.38510089199999997</v>
      </c>
      <c r="R30" s="6">
        <v>0.38510089199999997</v>
      </c>
      <c r="T30" s="6">
        <v>0.81073871999999991</v>
      </c>
      <c r="U30" s="6">
        <v>0.81073871999999991</v>
      </c>
      <c r="V30" s="6">
        <v>0.81073871999999991</v>
      </c>
      <c r="X30" s="6">
        <v>0.50063115959999993</v>
      </c>
      <c r="Y30" s="6">
        <v>0.50063115959999993</v>
      </c>
      <c r="Z30" s="6">
        <v>0.50063115959999993</v>
      </c>
      <c r="AA30" s="6">
        <v>0.53914124879999992</v>
      </c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</row>
    <row r="31" spans="2:55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0.24803108298305088</v>
      </c>
      <c r="J31" s="6">
        <v>0.24803108298305088</v>
      </c>
      <c r="L31" s="6">
        <v>7.1694915254237282E-2</v>
      </c>
      <c r="M31" s="6">
        <v>7.1694915254237282E-2</v>
      </c>
      <c r="N31" s="6">
        <v>7.1694915254237282E-2</v>
      </c>
      <c r="P31" s="6">
        <v>0.16317834406779658</v>
      </c>
      <c r="Q31" s="6">
        <v>0.16317834406779658</v>
      </c>
      <c r="R31" s="6">
        <v>0.16317834406779658</v>
      </c>
      <c r="T31" s="6">
        <v>0.26408427361563519</v>
      </c>
      <c r="U31" s="6">
        <v>0.26408427361563519</v>
      </c>
      <c r="V31" s="6">
        <v>0.26408427361563519</v>
      </c>
      <c r="X31" s="6">
        <v>0.21213184728813553</v>
      </c>
      <c r="Y31" s="6">
        <v>0.21213184728813553</v>
      </c>
      <c r="Z31" s="6">
        <v>0.21213184728813553</v>
      </c>
      <c r="AA31" s="6">
        <v>0.28831082823529403</v>
      </c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</row>
    <row r="32" spans="2:55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512.15125730649606</v>
      </c>
      <c r="I32" s="6">
        <v>512.15125730649606</v>
      </c>
      <c r="J32" s="6">
        <v>512.15125730649606</v>
      </c>
      <c r="L32" s="6">
        <v>926.58145187145976</v>
      </c>
      <c r="M32" s="6">
        <v>912.99376806217072</v>
      </c>
      <c r="N32" s="6">
        <v>903.78997474834591</v>
      </c>
      <c r="P32" s="6">
        <v>393.79296429825121</v>
      </c>
      <c r="Q32" s="6">
        <v>391.35198539143647</v>
      </c>
      <c r="R32" s="6">
        <v>389.67458914016174</v>
      </c>
      <c r="T32" s="6">
        <v>205.77505212163373</v>
      </c>
      <c r="U32" s="6">
        <v>205.77505212163373</v>
      </c>
      <c r="V32" s="6">
        <v>205.77505212163373</v>
      </c>
      <c r="X32" s="6">
        <v>301.6730074077006</v>
      </c>
      <c r="Y32" s="6">
        <v>300.24437497259089</v>
      </c>
      <c r="Z32" s="6">
        <v>299.26020405198955</v>
      </c>
      <c r="AA32" s="6">
        <v>287.30766465326377</v>
      </c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3"/>
      <c r="AZ32" s="2"/>
      <c r="BA32" s="2"/>
      <c r="BB32" s="2"/>
      <c r="BC32" s="2"/>
    </row>
    <row r="33" spans="1:68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1843743.0513089448</v>
      </c>
      <c r="I33" s="6">
        <v>1843743.0513089448</v>
      </c>
      <c r="J33" s="6">
        <v>1843743.0513089448</v>
      </c>
      <c r="L33" s="6">
        <v>3335690.5581848086</v>
      </c>
      <c r="M33" s="6">
        <v>3286774.9356038659</v>
      </c>
      <c r="N33" s="6">
        <v>3253641.3061810001</v>
      </c>
      <c r="P33" s="6">
        <v>1417653.5373508744</v>
      </c>
      <c r="Q33" s="6">
        <v>1408866.0203163549</v>
      </c>
      <c r="R33" s="6">
        <v>1402827.3986426634</v>
      </c>
      <c r="T33" s="6">
        <v>740789.59500620537</v>
      </c>
      <c r="U33" s="6">
        <v>740789.59500620537</v>
      </c>
      <c r="V33" s="6">
        <v>740789.59500620537</v>
      </c>
      <c r="X33" s="6">
        <v>1086021.9578501559</v>
      </c>
      <c r="Y33" s="6">
        <v>1080878.885198219</v>
      </c>
      <c r="Z33" s="6">
        <v>1077335.8727184641</v>
      </c>
      <c r="AA33" s="6">
        <v>1034306.7653063373</v>
      </c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</row>
    <row r="34" spans="1:68" x14ac:dyDescent="0.25">
      <c r="B34" s="5" t="s">
        <v>68</v>
      </c>
      <c r="C34" s="6" t="s">
        <v>65</v>
      </c>
      <c r="E34" s="6">
        <v>7195.9756445705734</v>
      </c>
      <c r="F34" s="6">
        <v>15744.459434632299</v>
      </c>
      <c r="H34" s="6">
        <v>4351.2336010891095</v>
      </c>
      <c r="I34" s="6">
        <v>4351.2336010891095</v>
      </c>
      <c r="J34" s="6">
        <v>4351.2336010891095</v>
      </c>
      <c r="L34" s="6">
        <v>15744.459434632299</v>
      </c>
      <c r="M34" s="6">
        <v>15513.57769605025</v>
      </c>
      <c r="N34" s="6">
        <v>15357.186965174322</v>
      </c>
      <c r="P34" s="6">
        <v>6691.3246962961284</v>
      </c>
      <c r="Q34" s="6">
        <v>6649.8476158931962</v>
      </c>
      <c r="R34" s="6">
        <v>6621.3453215933723</v>
      </c>
      <c r="T34" s="6">
        <v>4548.4481133381005</v>
      </c>
      <c r="U34" s="6">
        <v>4548.4481133381005</v>
      </c>
      <c r="V34" s="6">
        <v>4548.4481133381005</v>
      </c>
      <c r="X34" s="6">
        <v>5126.0236410527359</v>
      </c>
      <c r="Y34" s="6">
        <v>5101.7483381355942</v>
      </c>
      <c r="Z34" s="6">
        <v>5085.0253192311511</v>
      </c>
      <c r="AA34" s="6">
        <v>3868.3073022457015</v>
      </c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</row>
    <row r="35" spans="1:68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25.217131493384283</v>
      </c>
      <c r="I35" s="6">
        <v>25.217131493384283</v>
      </c>
      <c r="J35" s="6">
        <v>25.217131493384283</v>
      </c>
      <c r="L35" s="6">
        <v>4.562274413179637E-3</v>
      </c>
      <c r="M35" s="6">
        <v>4.6301727322547708E-3</v>
      </c>
      <c r="N35" s="6">
        <v>4.6773243427236152E-3</v>
      </c>
      <c r="P35" s="6">
        <v>1.0734876528668273E-2</v>
      </c>
      <c r="Q35" s="6">
        <v>1.0801833151227706E-2</v>
      </c>
      <c r="R35" s="6">
        <v>1.0848330805782872E-2</v>
      </c>
      <c r="X35" s="6">
        <v>1.4012917118192567E-2</v>
      </c>
      <c r="Y35" s="6">
        <v>1.4079593830811683E-2</v>
      </c>
      <c r="Z35" s="6">
        <v>1.4125897103463852E-2</v>
      </c>
      <c r="AA35" s="6">
        <v>1.4713560999849152E-2</v>
      </c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L35" s="1" t="s">
        <v>161</v>
      </c>
      <c r="BN35" s="1" t="s">
        <v>163</v>
      </c>
    </row>
    <row r="36" spans="1:68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8.9270502313028466</v>
      </c>
      <c r="I36" s="6">
        <v>8.9270502313028466</v>
      </c>
      <c r="J36" s="6">
        <v>8.9270502313028466</v>
      </c>
      <c r="L36" s="6">
        <v>1.6150787359032982E-3</v>
      </c>
      <c r="M36" s="6">
        <v>1.6391152408151977E-3</v>
      </c>
      <c r="N36" s="6">
        <v>1.6558072581151285E-3</v>
      </c>
      <c r="P36" s="6">
        <v>3.8002253358355538E-3</v>
      </c>
      <c r="Q36" s="6">
        <v>3.8239284732468513E-3</v>
      </c>
      <c r="R36" s="6">
        <v>3.8403889853380314E-3</v>
      </c>
      <c r="X36" s="6">
        <v>4.9606758418976795E-3</v>
      </c>
      <c r="Y36" s="6">
        <v>4.9842798891290294E-3</v>
      </c>
      <c r="Z36" s="6">
        <v>5.0006715885952463E-3</v>
      </c>
      <c r="AA36" s="6">
        <v>5.208708935092449E-3</v>
      </c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M36" s="1" t="s">
        <v>162</v>
      </c>
    </row>
    <row r="37" spans="1:68" x14ac:dyDescent="0.25">
      <c r="B37" s="5" t="s">
        <v>78</v>
      </c>
      <c r="C37" s="6" t="s">
        <v>79</v>
      </c>
      <c r="E37" s="6">
        <v>0.50027922519700763</v>
      </c>
      <c r="F37" s="6">
        <v>0.22865168124372504</v>
      </c>
      <c r="H37" s="6">
        <v>0.82735091931199201</v>
      </c>
      <c r="I37" s="6">
        <v>0.82735091931199201</v>
      </c>
      <c r="J37" s="6">
        <v>0.82735091931199201</v>
      </c>
      <c r="L37" s="6">
        <v>0.22865168124372504</v>
      </c>
      <c r="M37" s="6">
        <v>0.23205460342773551</v>
      </c>
      <c r="N37" s="6">
        <v>0.23441774383329841</v>
      </c>
      <c r="P37" s="6">
        <v>0.53800962939296948</v>
      </c>
      <c r="Q37" s="6">
        <v>0.54136535571105082</v>
      </c>
      <c r="R37" s="6">
        <v>0.54369572120971854</v>
      </c>
      <c r="T37" s="6">
        <v>0.79147811084081376</v>
      </c>
      <c r="U37" s="6">
        <v>0.79147811084081376</v>
      </c>
      <c r="V37" s="6">
        <v>0.79147811084081376</v>
      </c>
      <c r="X37" s="6">
        <v>0.70229818902336727</v>
      </c>
      <c r="Y37" s="6">
        <v>0.70563988683885237</v>
      </c>
      <c r="Z37" s="6">
        <v>0.70796051032182827</v>
      </c>
      <c r="AA37" s="6">
        <v>0.9306388657158563</v>
      </c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M37" s="1" t="s">
        <v>164</v>
      </c>
      <c r="BN37" s="1" t="s">
        <v>165</v>
      </c>
      <c r="BO37" s="1" t="s">
        <v>166</v>
      </c>
      <c r="BP37" s="1" t="s">
        <v>167</v>
      </c>
    </row>
    <row r="38" spans="1:68" x14ac:dyDescent="0.25">
      <c r="B38" s="5" t="s">
        <v>83</v>
      </c>
      <c r="C38" s="9" t="s">
        <v>84</v>
      </c>
      <c r="E38" s="6">
        <v>123.98666035595097</v>
      </c>
      <c r="F38" s="6">
        <v>187.35906727212438</v>
      </c>
      <c r="H38" s="6">
        <v>80.541333956159434</v>
      </c>
      <c r="I38" s="6">
        <v>80.541333956159434</v>
      </c>
      <c r="J38" s="6">
        <v>80.541333956159434</v>
      </c>
      <c r="L38" s="6">
        <v>187.35906727212438</v>
      </c>
      <c r="M38" s="6">
        <v>184.61157458299797</v>
      </c>
      <c r="N38" s="6">
        <v>182.75052488557446</v>
      </c>
      <c r="P38" s="6">
        <v>79.626763885923936</v>
      </c>
      <c r="Q38" s="6">
        <v>79.133186629129028</v>
      </c>
      <c r="R38" s="6">
        <v>78.794009326961131</v>
      </c>
      <c r="T38" s="6">
        <v>618.58894341398172</v>
      </c>
      <c r="U38" s="6">
        <v>618.58894341398172</v>
      </c>
      <c r="V38" s="6">
        <v>618.58894341398172</v>
      </c>
      <c r="X38" s="6">
        <v>60.999681328527572</v>
      </c>
      <c r="Y38" s="6">
        <v>60.71080522381358</v>
      </c>
      <c r="Z38" s="6">
        <v>60.511801298850713</v>
      </c>
      <c r="AA38" s="6">
        <v>16.246890669431949</v>
      </c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L38" s="1" t="s">
        <v>58</v>
      </c>
      <c r="BM38" s="1">
        <v>85</v>
      </c>
      <c r="BN38" s="1">
        <v>85</v>
      </c>
      <c r="BO38" s="1">
        <v>85</v>
      </c>
      <c r="BP38" s="1">
        <v>85</v>
      </c>
    </row>
    <row r="39" spans="1:68" x14ac:dyDescent="0.25"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L39" s="1" t="s">
        <v>5</v>
      </c>
      <c r="BM39" s="1">
        <v>48</v>
      </c>
      <c r="BN39" s="1">
        <v>91</v>
      </c>
      <c r="BO39" s="1">
        <v>72</v>
      </c>
      <c r="BP39" s="1">
        <v>90</v>
      </c>
    </row>
    <row r="40" spans="1:68" x14ac:dyDescent="0.25"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L40" s="1" t="s">
        <v>56</v>
      </c>
      <c r="BM40" s="1">
        <v>1.7708333333333333</v>
      </c>
      <c r="BN40" s="1">
        <v>0.93406593406593408</v>
      </c>
      <c r="BO40" s="1">
        <v>1.1805555555555556</v>
      </c>
      <c r="BP40" s="1">
        <v>0.94444444444444442</v>
      </c>
    </row>
    <row r="41" spans="1:68" x14ac:dyDescent="0.25">
      <c r="A41" s="5" t="s">
        <v>55</v>
      </c>
      <c r="B41" s="7" t="s">
        <v>45</v>
      </c>
      <c r="C41" s="8" t="s">
        <v>56</v>
      </c>
      <c r="D41" s="8"/>
      <c r="E41" s="8">
        <v>0.8</v>
      </c>
      <c r="F41" s="8">
        <v>0.8</v>
      </c>
      <c r="G41" s="8"/>
      <c r="H41" s="8">
        <v>0.45</v>
      </c>
      <c r="I41" s="8">
        <v>0.45</v>
      </c>
      <c r="J41" s="8">
        <v>0.45</v>
      </c>
      <c r="K41" s="8"/>
      <c r="L41" s="8">
        <v>0.8</v>
      </c>
      <c r="M41" s="8">
        <v>0.8</v>
      </c>
      <c r="N41" s="8">
        <v>0.8</v>
      </c>
      <c r="O41" s="8"/>
      <c r="P41" s="8">
        <v>0.82</v>
      </c>
      <c r="Q41" s="8">
        <v>0.82</v>
      </c>
      <c r="R41" s="8">
        <v>0.82</v>
      </c>
      <c r="S41" s="8"/>
      <c r="T41" s="8"/>
      <c r="U41" s="8"/>
      <c r="V41" s="8"/>
      <c r="W41" s="8"/>
      <c r="X41" s="8">
        <v>0.65</v>
      </c>
      <c r="Y41" s="8">
        <v>0.65</v>
      </c>
      <c r="Z41" s="8">
        <v>0.65</v>
      </c>
      <c r="AA41" s="8">
        <v>0.5</v>
      </c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L41" s="1" t="s">
        <v>169</v>
      </c>
      <c r="BM41" s="1">
        <v>470</v>
      </c>
      <c r="BN41" s="1">
        <v>620</v>
      </c>
      <c r="BO41" s="1">
        <v>590</v>
      </c>
      <c r="BP41" s="1">
        <v>680</v>
      </c>
    </row>
    <row r="42" spans="1:68" x14ac:dyDescent="0.25">
      <c r="B42" s="7" t="s">
        <v>46</v>
      </c>
      <c r="C42" s="8" t="s">
        <v>57</v>
      </c>
      <c r="D42" s="8"/>
      <c r="E42" s="8">
        <v>2</v>
      </c>
      <c r="F42" s="8">
        <v>2</v>
      </c>
      <c r="G42" s="8"/>
      <c r="H42" s="8">
        <v>0.45</v>
      </c>
      <c r="I42" s="8">
        <v>0.45</v>
      </c>
      <c r="J42" s="8">
        <v>0.45</v>
      </c>
      <c r="K42" s="8"/>
      <c r="L42" s="8">
        <v>2</v>
      </c>
      <c r="M42" s="8">
        <v>2</v>
      </c>
      <c r="N42" s="8">
        <v>2</v>
      </c>
      <c r="O42" s="8"/>
      <c r="P42" s="8">
        <v>3.2</v>
      </c>
      <c r="Q42" s="8">
        <v>3.2</v>
      </c>
      <c r="R42" s="8">
        <v>3.2</v>
      </c>
      <c r="S42" s="8"/>
      <c r="T42" s="8"/>
      <c r="U42" s="8"/>
      <c r="V42" s="8"/>
      <c r="W42" s="8"/>
      <c r="X42" s="8">
        <v>0.65</v>
      </c>
      <c r="Y42" s="8">
        <v>0.65</v>
      </c>
      <c r="Z42" s="8">
        <v>0.65</v>
      </c>
      <c r="AA42" s="8">
        <v>2</v>
      </c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</row>
    <row r="43" spans="1:68" x14ac:dyDescent="0.25">
      <c r="B43" s="5" t="s">
        <v>50</v>
      </c>
      <c r="C43" s="6" t="s">
        <v>6</v>
      </c>
      <c r="E43" s="6">
        <v>50</v>
      </c>
      <c r="F43" s="6">
        <v>50</v>
      </c>
      <c r="H43" s="6">
        <v>222.22222222222223</v>
      </c>
      <c r="I43" s="6">
        <v>222.22222222222223</v>
      </c>
      <c r="J43" s="6">
        <v>222.22222222222223</v>
      </c>
      <c r="L43" s="6">
        <v>50</v>
      </c>
      <c r="M43" s="6">
        <v>50</v>
      </c>
      <c r="N43" s="6">
        <v>50</v>
      </c>
      <c r="P43" s="6">
        <v>31.25</v>
      </c>
      <c r="Q43" s="6">
        <v>31.25</v>
      </c>
      <c r="R43" s="6">
        <v>31.25</v>
      </c>
      <c r="X43" s="6">
        <v>153.84615384615384</v>
      </c>
      <c r="Y43" s="6">
        <v>153.84615384615384</v>
      </c>
      <c r="Z43" s="6">
        <v>153.84615384615384</v>
      </c>
      <c r="AA43" s="6">
        <v>50</v>
      </c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L43" s="1" t="s">
        <v>168</v>
      </c>
      <c r="BM43" s="1">
        <v>16</v>
      </c>
    </row>
    <row r="44" spans="1:68" x14ac:dyDescent="0.25">
      <c r="B44" s="5" t="s">
        <v>50</v>
      </c>
      <c r="C44" s="6" t="s">
        <v>42</v>
      </c>
      <c r="E44" s="6">
        <v>0.05</v>
      </c>
      <c r="F44" s="6">
        <v>0.05</v>
      </c>
      <c r="H44" s="6">
        <v>0.22222222222222224</v>
      </c>
      <c r="I44" s="6">
        <v>0.22222222222222224</v>
      </c>
      <c r="J44" s="6">
        <v>0.22222222222222224</v>
      </c>
      <c r="L44" s="6">
        <v>0.05</v>
      </c>
      <c r="M44" s="6">
        <v>0.05</v>
      </c>
      <c r="N44" s="6">
        <v>0.05</v>
      </c>
      <c r="P44" s="6">
        <v>3.125E-2</v>
      </c>
      <c r="Q44" s="6">
        <v>3.125E-2</v>
      </c>
      <c r="R44" s="6">
        <v>3.125E-2</v>
      </c>
      <c r="X44" s="6">
        <v>0.15384615384615383</v>
      </c>
      <c r="Y44" s="6">
        <v>0.15384615384615383</v>
      </c>
      <c r="Z44" s="6">
        <v>0.15384615384615383</v>
      </c>
      <c r="AA44" s="6">
        <v>0.05</v>
      </c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L44" s="1" t="s">
        <v>170</v>
      </c>
      <c r="BM44" s="1">
        <v>7.5</v>
      </c>
    </row>
    <row r="45" spans="1:68" x14ac:dyDescent="0.25">
      <c r="B45" s="5" t="s">
        <v>51</v>
      </c>
      <c r="C45" s="6" t="s">
        <v>5</v>
      </c>
      <c r="E45" s="6">
        <v>125</v>
      </c>
      <c r="F45" s="6">
        <v>125</v>
      </c>
      <c r="H45" s="6">
        <v>222.22222222222223</v>
      </c>
      <c r="I45" s="6">
        <v>222.22222222222223</v>
      </c>
      <c r="J45" s="6">
        <v>222.22222222222223</v>
      </c>
      <c r="L45" s="6">
        <v>125</v>
      </c>
      <c r="M45" s="6">
        <v>125</v>
      </c>
      <c r="N45" s="6">
        <v>125</v>
      </c>
      <c r="P45" s="6">
        <v>121.95121951219512</v>
      </c>
      <c r="Q45" s="6">
        <v>121.95121951219512</v>
      </c>
      <c r="R45" s="6">
        <v>121.95121951219512</v>
      </c>
      <c r="X45" s="6">
        <v>153.84615384615384</v>
      </c>
      <c r="Y45" s="6">
        <v>153.84615384615384</v>
      </c>
      <c r="Z45" s="6">
        <v>153.84615384615384</v>
      </c>
      <c r="AA45" s="6">
        <v>200</v>
      </c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L45" s="1" t="s">
        <v>171</v>
      </c>
      <c r="BM45" s="1">
        <v>12</v>
      </c>
    </row>
    <row r="46" spans="1:68" x14ac:dyDescent="0.25">
      <c r="B46" s="5" t="s">
        <v>9</v>
      </c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</row>
    <row r="47" spans="1:68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P47" s="6">
        <v>14.1</v>
      </c>
      <c r="Q47" s="6">
        <v>14.1</v>
      </c>
      <c r="R47" s="6">
        <v>14.1</v>
      </c>
      <c r="T47" s="6">
        <v>14.1</v>
      </c>
      <c r="U47" s="6">
        <v>14.1</v>
      </c>
      <c r="V47" s="6">
        <v>14.1</v>
      </c>
      <c r="X47" s="6">
        <v>14.1</v>
      </c>
      <c r="Y47" s="6">
        <v>14.1</v>
      </c>
      <c r="Z47" s="6">
        <v>14.1</v>
      </c>
      <c r="AA47" s="6">
        <v>14.1</v>
      </c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L47" s="1" t="s">
        <v>172</v>
      </c>
      <c r="BM47" s="1">
        <v>29.375</v>
      </c>
    </row>
    <row r="48" spans="1:68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P48" s="6">
        <v>13.4</v>
      </c>
      <c r="Q48" s="6">
        <v>13.4</v>
      </c>
      <c r="R48" s="6">
        <v>13.4</v>
      </c>
      <c r="T48" s="6">
        <v>13.4</v>
      </c>
      <c r="U48" s="6">
        <v>13.4</v>
      </c>
      <c r="V48" s="6">
        <v>13.4</v>
      </c>
      <c r="X48" s="6">
        <v>13.4</v>
      </c>
      <c r="Y48" s="6">
        <v>13.4</v>
      </c>
      <c r="Z48" s="6">
        <v>13.4</v>
      </c>
      <c r="AA48" s="6">
        <v>13.4</v>
      </c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L48" s="1" t="s">
        <v>170</v>
      </c>
      <c r="BM48" s="1">
        <v>220.3125</v>
      </c>
    </row>
    <row r="49" spans="1:65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P49" s="6">
        <v>1.6</v>
      </c>
      <c r="Q49" s="6">
        <v>1.6</v>
      </c>
      <c r="R49" s="6">
        <v>1.6</v>
      </c>
      <c r="T49" s="6">
        <v>1.6</v>
      </c>
      <c r="U49" s="6">
        <v>1.6</v>
      </c>
      <c r="V49" s="6">
        <v>1.6</v>
      </c>
      <c r="X49" s="6">
        <v>1.6</v>
      </c>
      <c r="Y49" s="6">
        <v>1.6</v>
      </c>
      <c r="Z49" s="6">
        <v>1.6</v>
      </c>
      <c r="AA49" s="6">
        <v>1.6</v>
      </c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L49" s="1" t="s">
        <v>171</v>
      </c>
      <c r="BM49" s="1">
        <v>352.5</v>
      </c>
    </row>
    <row r="50" spans="1:65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P50" s="6">
        <v>5.7</v>
      </c>
      <c r="Q50" s="6">
        <v>5.7</v>
      </c>
      <c r="R50" s="6">
        <v>5.7</v>
      </c>
      <c r="T50" s="6">
        <v>5.7</v>
      </c>
      <c r="U50" s="6">
        <v>5.7</v>
      </c>
      <c r="V50" s="6">
        <v>5.7</v>
      </c>
      <c r="X50" s="6">
        <v>5.7</v>
      </c>
      <c r="Y50" s="6">
        <v>5.7</v>
      </c>
      <c r="Z50" s="6">
        <v>5.7</v>
      </c>
      <c r="AA50" s="6">
        <v>5.7</v>
      </c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</row>
    <row r="51" spans="1:65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1.77</v>
      </c>
      <c r="M51" s="6">
        <v>1.77</v>
      </c>
      <c r="N51" s="6">
        <v>1.77</v>
      </c>
      <c r="P51" s="6">
        <v>1.44</v>
      </c>
      <c r="Q51" s="6">
        <v>1.44</v>
      </c>
      <c r="R51" s="6">
        <v>1.44</v>
      </c>
      <c r="T51" s="6">
        <v>1.44</v>
      </c>
      <c r="U51" s="6">
        <v>1.44</v>
      </c>
      <c r="V51" s="6">
        <v>1.44</v>
      </c>
      <c r="X51" s="6">
        <v>1.44</v>
      </c>
      <c r="Y51" s="6">
        <v>1.44</v>
      </c>
      <c r="Z51" s="6">
        <v>1.44</v>
      </c>
      <c r="AA51" s="6">
        <v>1.44</v>
      </c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L51" s="1" t="s">
        <v>173</v>
      </c>
      <c r="BM51" s="1">
        <v>17917029.825823229</v>
      </c>
    </row>
    <row r="52" spans="1:65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3.8</v>
      </c>
      <c r="M52" s="6">
        <v>3.8</v>
      </c>
      <c r="N52" s="6">
        <v>3.8</v>
      </c>
      <c r="P52" s="6">
        <v>4</v>
      </c>
      <c r="Q52" s="6">
        <v>4</v>
      </c>
      <c r="R52" s="6">
        <v>4</v>
      </c>
      <c r="T52" s="6">
        <v>4</v>
      </c>
      <c r="U52" s="6">
        <v>4</v>
      </c>
      <c r="V52" s="6">
        <v>4</v>
      </c>
      <c r="X52" s="6">
        <v>4</v>
      </c>
      <c r="Y52" s="6">
        <v>4</v>
      </c>
      <c r="Z52" s="6">
        <v>4</v>
      </c>
      <c r="AA52" s="6">
        <v>4</v>
      </c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L52" s="1" t="s">
        <v>174</v>
      </c>
      <c r="BM52" s="1">
        <v>22396287.282279037</v>
      </c>
    </row>
    <row r="53" spans="1:65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P53" s="6">
        <v>0.94</v>
      </c>
      <c r="Q53" s="6">
        <v>0.94</v>
      </c>
      <c r="R53" s="6">
        <v>0.94</v>
      </c>
      <c r="T53" s="6">
        <v>0.94</v>
      </c>
      <c r="U53" s="6">
        <v>0.94</v>
      </c>
      <c r="V53" s="6">
        <v>0.94</v>
      </c>
      <c r="X53" s="6">
        <v>0.94</v>
      </c>
      <c r="Y53" s="6">
        <v>0.94</v>
      </c>
      <c r="Z53" s="6">
        <v>0.94</v>
      </c>
      <c r="AA53" s="6">
        <v>0.94</v>
      </c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M53" s="1">
        <v>22.396287282279037</v>
      </c>
    </row>
    <row r="54" spans="1:65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P54" s="6">
        <v>7.0921985815602842</v>
      </c>
      <c r="Q54" s="6">
        <v>7.0921985815602842</v>
      </c>
      <c r="R54" s="6">
        <v>7.0921985815602842</v>
      </c>
      <c r="T54" s="6">
        <v>7.0921985815602842</v>
      </c>
      <c r="U54" s="6">
        <v>7.0921985815602842</v>
      </c>
      <c r="V54" s="6">
        <v>7.0921985815602842</v>
      </c>
      <c r="X54" s="6">
        <v>7.0921985815602842</v>
      </c>
      <c r="Y54" s="6">
        <v>7.0921985815602842</v>
      </c>
      <c r="Z54" s="6">
        <v>7.0921985815602842</v>
      </c>
      <c r="AA54" s="6">
        <v>7.0921985815602842</v>
      </c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</row>
    <row r="55" spans="1:65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P55" s="6">
        <v>7.4626865671641793</v>
      </c>
      <c r="Q55" s="6">
        <v>7.4626865671641793</v>
      </c>
      <c r="R55" s="6">
        <v>7.4626865671641793</v>
      </c>
      <c r="T55" s="6">
        <v>7.4626865671641793</v>
      </c>
      <c r="U55" s="6">
        <v>7.4626865671641793</v>
      </c>
      <c r="V55" s="6">
        <v>7.4626865671641793</v>
      </c>
      <c r="X55" s="6">
        <v>7.4626865671641793</v>
      </c>
      <c r="Y55" s="6">
        <v>7.4626865671641793</v>
      </c>
      <c r="Z55" s="6">
        <v>7.4626865671641793</v>
      </c>
      <c r="AA55" s="6">
        <v>7.4626865671641793</v>
      </c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L55" s="1" t="s">
        <v>143</v>
      </c>
      <c r="BM55" s="1">
        <v>3.7952719095211767</v>
      </c>
    </row>
    <row r="56" spans="1:65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P56" s="6">
        <v>62.5</v>
      </c>
      <c r="Q56" s="6">
        <v>62.5</v>
      </c>
      <c r="R56" s="6">
        <v>62.5</v>
      </c>
      <c r="T56" s="6">
        <v>62.5</v>
      </c>
      <c r="U56" s="6">
        <v>62.5</v>
      </c>
      <c r="V56" s="6">
        <v>62.5</v>
      </c>
      <c r="X56" s="6">
        <v>62.5</v>
      </c>
      <c r="Y56" s="6">
        <v>62.5</v>
      </c>
      <c r="Z56" s="6">
        <v>62.5</v>
      </c>
      <c r="AA56" s="6">
        <v>62.5</v>
      </c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</row>
    <row r="57" spans="1:65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P57" s="6">
        <v>17.543859649122805</v>
      </c>
      <c r="Q57" s="6">
        <v>17.543859649122805</v>
      </c>
      <c r="R57" s="6">
        <v>17.543859649122805</v>
      </c>
      <c r="T57" s="6">
        <v>17.543859649122805</v>
      </c>
      <c r="U57" s="6">
        <v>17.543859649122805</v>
      </c>
      <c r="V57" s="6">
        <v>17.543859649122805</v>
      </c>
      <c r="X57" s="6">
        <v>17.543859649122805</v>
      </c>
      <c r="Y57" s="6">
        <v>17.543859649122805</v>
      </c>
      <c r="Z57" s="6">
        <v>17.543859649122805</v>
      </c>
      <c r="AA57" s="6">
        <v>17.543859649122805</v>
      </c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</row>
    <row r="58" spans="1:65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56.497175141242934</v>
      </c>
      <c r="M58" s="6">
        <v>56.497175141242934</v>
      </c>
      <c r="N58" s="6">
        <v>56.497175141242934</v>
      </c>
      <c r="P58" s="6">
        <v>69.444444444444443</v>
      </c>
      <c r="Q58" s="6">
        <v>69.444444444444443</v>
      </c>
      <c r="R58" s="6">
        <v>69.444444444444443</v>
      </c>
      <c r="T58" s="6">
        <v>69.444444444444443</v>
      </c>
      <c r="U58" s="6">
        <v>69.444444444444443</v>
      </c>
      <c r="V58" s="6">
        <v>69.444444444444443</v>
      </c>
      <c r="X58" s="6">
        <v>69.444444444444443</v>
      </c>
      <c r="Y58" s="6">
        <v>69.444444444444443</v>
      </c>
      <c r="Z58" s="6">
        <v>69.444444444444443</v>
      </c>
      <c r="AA58" s="6">
        <v>69.444444444444443</v>
      </c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</row>
    <row r="59" spans="1:65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26.315789473684212</v>
      </c>
      <c r="M59" s="6">
        <v>26.315789473684212</v>
      </c>
      <c r="N59" s="6">
        <v>26.315789473684212</v>
      </c>
      <c r="P59" s="6">
        <v>25</v>
      </c>
      <c r="Q59" s="6">
        <v>25</v>
      </c>
      <c r="R59" s="6">
        <v>25</v>
      </c>
      <c r="T59" s="6">
        <v>25</v>
      </c>
      <c r="U59" s="6">
        <v>25</v>
      </c>
      <c r="V59" s="6">
        <v>25</v>
      </c>
      <c r="X59" s="6">
        <v>25</v>
      </c>
      <c r="Y59" s="6">
        <v>25</v>
      </c>
      <c r="Z59" s="6">
        <v>25</v>
      </c>
      <c r="AA59" s="6">
        <v>25</v>
      </c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</row>
    <row r="60" spans="1:65" x14ac:dyDescent="0.25">
      <c r="B60" s="5" t="s">
        <v>222</v>
      </c>
      <c r="H60" s="6">
        <v>1</v>
      </c>
      <c r="I60" s="6">
        <v>1</v>
      </c>
      <c r="J60" s="6">
        <v>1</v>
      </c>
      <c r="P60" s="6">
        <v>1</v>
      </c>
      <c r="Q60" s="6">
        <v>1</v>
      </c>
      <c r="R60" s="6">
        <v>1</v>
      </c>
      <c r="T60" s="6">
        <v>1</v>
      </c>
      <c r="U60" s="6">
        <v>1</v>
      </c>
      <c r="V60" s="6">
        <v>1</v>
      </c>
      <c r="X60" s="6">
        <v>1</v>
      </c>
      <c r="Y60" s="6">
        <v>1</v>
      </c>
      <c r="Z60" s="6">
        <v>1</v>
      </c>
      <c r="AA60" s="6">
        <v>1</v>
      </c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</row>
    <row r="61" spans="1:65" x14ac:dyDescent="0.25">
      <c r="B61" s="5" t="s">
        <v>221</v>
      </c>
      <c r="H61" s="6">
        <v>1</v>
      </c>
      <c r="I61" s="6">
        <v>1</v>
      </c>
      <c r="J61" s="6">
        <v>1</v>
      </c>
      <c r="P61" s="6">
        <v>1</v>
      </c>
      <c r="Q61" s="6">
        <v>1</v>
      </c>
      <c r="R61" s="6">
        <v>1</v>
      </c>
      <c r="T61" s="6">
        <v>1</v>
      </c>
      <c r="U61" s="6">
        <v>1</v>
      </c>
      <c r="V61" s="6">
        <v>1</v>
      </c>
      <c r="X61" s="6">
        <v>1</v>
      </c>
      <c r="Y61" s="6">
        <v>1</v>
      </c>
      <c r="Z61" s="6">
        <v>1</v>
      </c>
      <c r="AA61" s="6">
        <v>1</v>
      </c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</row>
    <row r="62" spans="1:65" x14ac:dyDescent="0.25">
      <c r="A62" s="1"/>
      <c r="B62" s="5" t="s">
        <v>66</v>
      </c>
      <c r="C62" s="6" t="s">
        <v>5</v>
      </c>
      <c r="E62" s="6">
        <v>56.497175141242934</v>
      </c>
      <c r="F62" s="6">
        <v>56.497175141242934</v>
      </c>
      <c r="H62" s="6">
        <v>139.03664302600473</v>
      </c>
      <c r="I62" s="6">
        <v>139.03664302600473</v>
      </c>
      <c r="J62" s="6">
        <v>139.03664302600473</v>
      </c>
      <c r="L62" s="6">
        <v>56.497175141242934</v>
      </c>
      <c r="M62" s="6">
        <v>56.497175141242934</v>
      </c>
      <c r="N62" s="6">
        <v>56.497175141242934</v>
      </c>
      <c r="P62" s="6">
        <v>139.03664302600473</v>
      </c>
      <c r="Q62" s="6">
        <v>139.03664302600473</v>
      </c>
      <c r="R62" s="6">
        <v>139.03664302600473</v>
      </c>
      <c r="T62" s="6">
        <v>139.03664302600473</v>
      </c>
      <c r="U62" s="6">
        <v>139.03664302600473</v>
      </c>
      <c r="V62" s="6">
        <v>139.03664302600473</v>
      </c>
      <c r="X62" s="6">
        <v>139.03664302600473</v>
      </c>
      <c r="Y62" s="6">
        <v>139.03664302600473</v>
      </c>
      <c r="Z62" s="6">
        <v>139.03664302600473</v>
      </c>
      <c r="AA62" s="6">
        <v>139.03664302600473</v>
      </c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</row>
    <row r="63" spans="1:65" x14ac:dyDescent="0.25">
      <c r="B63" s="5" t="s">
        <v>107</v>
      </c>
      <c r="C63" s="6" t="s">
        <v>6</v>
      </c>
      <c r="E63" s="6">
        <v>26.315789473684212</v>
      </c>
      <c r="F63" s="6">
        <v>26.315789473684212</v>
      </c>
      <c r="H63" s="6">
        <v>50.006546216286985</v>
      </c>
      <c r="I63" s="6">
        <v>50.006546216286985</v>
      </c>
      <c r="J63" s="6">
        <v>50.006546216286985</v>
      </c>
      <c r="L63" s="6">
        <v>26.315789473684212</v>
      </c>
      <c r="M63" s="6">
        <v>26.315789473684212</v>
      </c>
      <c r="N63" s="6">
        <v>26.315789473684212</v>
      </c>
      <c r="P63" s="6">
        <v>50.006546216286985</v>
      </c>
      <c r="Q63" s="6">
        <v>50.006546216286985</v>
      </c>
      <c r="R63" s="6">
        <v>50.006546216286985</v>
      </c>
      <c r="T63" s="6">
        <v>50.006546216286985</v>
      </c>
      <c r="U63" s="6">
        <v>50.006546216286985</v>
      </c>
      <c r="V63" s="6">
        <v>50.006546216286985</v>
      </c>
      <c r="X63" s="6">
        <v>50.006546216286985</v>
      </c>
      <c r="Y63" s="6">
        <v>50.006546216286985</v>
      </c>
      <c r="Z63" s="6">
        <v>50.006546216286985</v>
      </c>
      <c r="AA63" s="6">
        <v>50.006546216286985</v>
      </c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</row>
    <row r="64" spans="1:65" x14ac:dyDescent="0.25">
      <c r="B64" s="5" t="s">
        <v>50</v>
      </c>
      <c r="C64" s="6" t="s">
        <v>42</v>
      </c>
      <c r="E64" s="6">
        <v>2.6315789473684213E-2</v>
      </c>
      <c r="F64" s="6">
        <v>2.6315789473684213E-2</v>
      </c>
      <c r="H64" s="6">
        <v>5.0006546216286987E-2</v>
      </c>
      <c r="I64" s="6">
        <v>5.0006546216286987E-2</v>
      </c>
      <c r="J64" s="6">
        <v>5.0006546216286987E-2</v>
      </c>
      <c r="L64" s="6">
        <v>2.6315789473684213E-2</v>
      </c>
      <c r="M64" s="6">
        <v>2.6315789473684213E-2</v>
      </c>
      <c r="N64" s="6">
        <v>2.6315789473684213E-2</v>
      </c>
      <c r="P64" s="6">
        <v>5.0006546216286987E-2</v>
      </c>
      <c r="Q64" s="6">
        <v>5.0006546216286987E-2</v>
      </c>
      <c r="R64" s="6">
        <v>5.0006546216286987E-2</v>
      </c>
      <c r="T64" s="6">
        <v>5.0006546216286987E-2</v>
      </c>
      <c r="U64" s="6">
        <v>5.0006546216286987E-2</v>
      </c>
      <c r="V64" s="6">
        <v>5.0006546216286987E-2</v>
      </c>
      <c r="X64" s="6">
        <v>5.0006546216286987E-2</v>
      </c>
      <c r="Y64" s="6">
        <v>5.0006546216286987E-2</v>
      </c>
      <c r="Z64" s="6">
        <v>5.0006546216286987E-2</v>
      </c>
      <c r="AA64" s="6">
        <v>5.0006546216286987E-2</v>
      </c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</row>
    <row r="65" spans="1:55" x14ac:dyDescent="0.25"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</row>
    <row r="66" spans="1:55" x14ac:dyDescent="0.25"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</row>
    <row r="67" spans="1:55" x14ac:dyDescent="0.25"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</row>
    <row r="68" spans="1:55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/>
      <c r="M68" s="8"/>
      <c r="N68" s="8"/>
      <c r="O68" s="8"/>
      <c r="P68" s="8">
        <v>4.4000000000000004</v>
      </c>
      <c r="Q68" s="8">
        <v>4.4000000000000004</v>
      </c>
      <c r="R68" s="8">
        <v>4.4000000000000004</v>
      </c>
      <c r="S68" s="8"/>
      <c r="T68" s="8">
        <v>205.77505212163373</v>
      </c>
      <c r="U68" s="8">
        <v>205.77505212163373</v>
      </c>
      <c r="V68" s="8">
        <v>205.77505212163373</v>
      </c>
      <c r="W68" s="8"/>
      <c r="X68" s="8">
        <v>4.4000000000000004</v>
      </c>
      <c r="Y68" s="8">
        <v>4.4000000000000004</v>
      </c>
      <c r="Z68" s="8">
        <v>4.4000000000000004</v>
      </c>
      <c r="AA68" s="8">
        <v>4.4000000000000004</v>
      </c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</row>
    <row r="69" spans="1:55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/>
      <c r="M69" s="8"/>
      <c r="N69" s="8"/>
      <c r="O69" s="8"/>
      <c r="P69" s="8">
        <v>0.17</v>
      </c>
      <c r="Q69" s="8">
        <v>0.17</v>
      </c>
      <c r="R69" s="8">
        <v>0.17</v>
      </c>
      <c r="S69" s="8"/>
      <c r="T69" s="8">
        <v>0.17</v>
      </c>
      <c r="U69" s="8">
        <v>0.17</v>
      </c>
      <c r="V69" s="8">
        <v>0.17</v>
      </c>
      <c r="W69" s="8"/>
      <c r="X69" s="8">
        <v>0.17</v>
      </c>
      <c r="Y69" s="8">
        <v>0.17</v>
      </c>
      <c r="Z69" s="8">
        <v>0.17</v>
      </c>
      <c r="AA69" s="8">
        <v>0.17</v>
      </c>
      <c r="AE69" s="14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</row>
    <row r="70" spans="1:55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/>
      <c r="M70" s="8"/>
      <c r="N70" s="8"/>
      <c r="O70" s="8"/>
      <c r="P70" s="8">
        <v>0.3</v>
      </c>
      <c r="Q70" s="8">
        <v>0.3</v>
      </c>
      <c r="R70" s="8">
        <v>0.3</v>
      </c>
      <c r="S70" s="8"/>
      <c r="T70" s="8">
        <v>0.3</v>
      </c>
      <c r="U70" s="8">
        <v>0.3</v>
      </c>
      <c r="V70" s="8">
        <v>0.3</v>
      </c>
      <c r="W70" s="8"/>
      <c r="X70" s="8">
        <v>0.3</v>
      </c>
      <c r="Y70" s="8">
        <v>0.3</v>
      </c>
      <c r="Z70" s="8">
        <v>0.3</v>
      </c>
      <c r="AA70" s="8">
        <v>0.3</v>
      </c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</row>
    <row r="71" spans="1:55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/>
      <c r="L71" s="8"/>
      <c r="M71" s="8"/>
      <c r="N71" s="8"/>
      <c r="O71" s="8"/>
      <c r="P71" s="8">
        <v>0.6120000000000001</v>
      </c>
      <c r="Q71" s="8">
        <v>0.6120000000000001</v>
      </c>
      <c r="R71" s="8">
        <v>0.6120000000000001</v>
      </c>
      <c r="S71" s="8"/>
      <c r="T71" s="8">
        <v>0.6120000000000001</v>
      </c>
      <c r="U71" s="8">
        <v>0.6120000000000001</v>
      </c>
      <c r="V71" s="8">
        <v>0.6120000000000001</v>
      </c>
      <c r="W71" s="8"/>
      <c r="X71" s="8">
        <v>0.6120000000000001</v>
      </c>
      <c r="Y71" s="8">
        <v>0.6120000000000001</v>
      </c>
      <c r="Z71" s="8">
        <v>0.6120000000000001</v>
      </c>
      <c r="AA71" s="8">
        <v>0.6120000000000001</v>
      </c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</row>
    <row r="72" spans="1:55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/>
      <c r="L72" s="8"/>
      <c r="M72" s="8"/>
      <c r="N72" s="8"/>
      <c r="O72" s="8"/>
      <c r="P72" s="8">
        <v>1.08</v>
      </c>
      <c r="Q72" s="8">
        <v>1.08</v>
      </c>
      <c r="R72" s="8">
        <v>1.08</v>
      </c>
      <c r="S72" s="8"/>
      <c r="T72" s="8">
        <v>1.08</v>
      </c>
      <c r="U72" s="8">
        <v>1.08</v>
      </c>
      <c r="V72" s="8">
        <v>1.08</v>
      </c>
      <c r="W72" s="8"/>
      <c r="X72" s="8">
        <v>1.08</v>
      </c>
      <c r="Y72" s="8">
        <v>1.08</v>
      </c>
      <c r="Z72" s="8">
        <v>1.08</v>
      </c>
      <c r="AA72" s="8">
        <v>1.08</v>
      </c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</row>
    <row r="73" spans="1:55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P73" s="6">
        <v>14.666666666666668</v>
      </c>
      <c r="Q73" s="6">
        <v>14.666666666666668</v>
      </c>
      <c r="R73" s="6">
        <v>14.666666666666668</v>
      </c>
      <c r="T73" s="6">
        <v>685.91684040544578</v>
      </c>
      <c r="U73" s="6">
        <v>685.91684040544578</v>
      </c>
      <c r="V73" s="6">
        <v>685.91684040544578</v>
      </c>
      <c r="X73" s="6">
        <v>14.666666666666668</v>
      </c>
      <c r="Y73" s="6">
        <v>14.666666666666668</v>
      </c>
      <c r="Z73" s="6">
        <v>14.666666666666668</v>
      </c>
      <c r="AA73" s="6">
        <v>14.666666666666668</v>
      </c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</row>
    <row r="74" spans="1:55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P74" s="6">
        <v>1.4666666666666668E-2</v>
      </c>
      <c r="Q74" s="6">
        <v>1.4666666666666668E-2</v>
      </c>
      <c r="R74" s="6">
        <v>1.4666666666666668E-2</v>
      </c>
      <c r="T74" s="6">
        <v>0.68591684040544576</v>
      </c>
      <c r="U74" s="6">
        <v>0.68591684040544576</v>
      </c>
      <c r="V74" s="6">
        <v>0.68591684040544576</v>
      </c>
      <c r="X74" s="6">
        <v>1.4666666666666668E-2</v>
      </c>
      <c r="Y74" s="6">
        <v>1.4666666666666668E-2</v>
      </c>
      <c r="Z74" s="6">
        <v>1.4666666666666668E-2</v>
      </c>
      <c r="AA74" s="6">
        <v>1.4666666666666668E-2</v>
      </c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</row>
    <row r="75" spans="1:55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P75" s="6">
        <v>25.882352941176471</v>
      </c>
      <c r="Q75" s="6">
        <v>25.882352941176471</v>
      </c>
      <c r="R75" s="6">
        <v>25.882352941176471</v>
      </c>
      <c r="T75" s="6">
        <v>1210.4414830684336</v>
      </c>
      <c r="U75" s="6">
        <v>1210.4414830684336</v>
      </c>
      <c r="V75" s="6">
        <v>1210.4414830684336</v>
      </c>
      <c r="X75" s="6">
        <v>25.882352941176471</v>
      </c>
      <c r="Y75" s="6">
        <v>25.882352941176471</v>
      </c>
      <c r="Z75" s="6">
        <v>25.882352941176471</v>
      </c>
      <c r="AA75" s="6">
        <v>25.882352941176471</v>
      </c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</row>
    <row r="76" spans="1:55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/>
      <c r="M76" s="8"/>
      <c r="N76" s="8"/>
      <c r="O76" s="8"/>
      <c r="P76" s="8">
        <v>200</v>
      </c>
      <c r="Q76" s="8">
        <v>200</v>
      </c>
      <c r="R76" s="8">
        <v>200</v>
      </c>
      <c r="S76" s="8"/>
      <c r="T76" s="8">
        <v>200</v>
      </c>
      <c r="U76" s="8">
        <v>200</v>
      </c>
      <c r="V76" s="8">
        <v>200</v>
      </c>
      <c r="W76" s="8"/>
      <c r="X76" s="8">
        <v>200</v>
      </c>
      <c r="Y76" s="8">
        <v>200</v>
      </c>
      <c r="Z76" s="8">
        <v>200</v>
      </c>
      <c r="AA76" s="8">
        <v>200</v>
      </c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</row>
    <row r="77" spans="1:55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P77" s="6">
        <v>880.00000000000011</v>
      </c>
      <c r="Q77" s="6">
        <v>880.00000000000011</v>
      </c>
      <c r="R77" s="6">
        <v>880.00000000000011</v>
      </c>
      <c r="T77" s="6">
        <v>41155.010424326749</v>
      </c>
      <c r="U77" s="6">
        <v>41155.010424326749</v>
      </c>
      <c r="V77" s="6">
        <v>41155.010424326749</v>
      </c>
      <c r="X77" s="6">
        <v>880.00000000000011</v>
      </c>
      <c r="Y77" s="6">
        <v>880.00000000000011</v>
      </c>
      <c r="Z77" s="6">
        <v>880.00000000000011</v>
      </c>
      <c r="AA77" s="6">
        <v>880.00000000000011</v>
      </c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</row>
    <row r="78" spans="1:55" x14ac:dyDescent="0.25">
      <c r="B78" s="6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</row>
    <row r="79" spans="1:55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0">
        <v>12.7</v>
      </c>
      <c r="K79" s="10"/>
      <c r="L79" s="11">
        <v>33.299999999999997</v>
      </c>
      <c r="M79" s="11">
        <v>33.299999999999997</v>
      </c>
      <c r="N79" s="11">
        <v>33.299999999999997</v>
      </c>
      <c r="O79" s="10"/>
      <c r="P79" s="11">
        <v>33.299999999999997</v>
      </c>
      <c r="Q79" s="11">
        <v>33.299999999999997</v>
      </c>
      <c r="R79" s="11">
        <v>33.299999999999997</v>
      </c>
      <c r="S79" s="10"/>
      <c r="T79" s="8"/>
      <c r="U79" s="8"/>
      <c r="V79" s="8"/>
      <c r="W79" s="8"/>
      <c r="X79" s="11">
        <v>33.299999999999997</v>
      </c>
      <c r="Y79" s="11">
        <v>33.299999999999997</v>
      </c>
      <c r="Z79" s="11">
        <v>33.299999999999997</v>
      </c>
      <c r="AA79" s="11">
        <v>33.299999999999997</v>
      </c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</row>
    <row r="80" spans="1:55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/>
      <c r="H80" s="10">
        <v>45.72</v>
      </c>
      <c r="I80" s="10">
        <v>45.72</v>
      </c>
      <c r="J80" s="10">
        <v>45.72</v>
      </c>
      <c r="K80" s="10"/>
      <c r="L80" s="10">
        <v>119.88</v>
      </c>
      <c r="M80" s="10">
        <v>119.88</v>
      </c>
      <c r="N80" s="10">
        <v>119.88</v>
      </c>
      <c r="O80" s="10"/>
      <c r="P80" s="10">
        <v>119.88</v>
      </c>
      <c r="Q80" s="10">
        <v>119.88</v>
      </c>
      <c r="R80" s="10">
        <v>119.88</v>
      </c>
      <c r="S80" s="10"/>
      <c r="T80" s="10">
        <v>0</v>
      </c>
      <c r="U80" s="10">
        <v>0</v>
      </c>
      <c r="V80" s="10">
        <v>0</v>
      </c>
      <c r="W80" s="10"/>
      <c r="X80" s="10">
        <v>119.88</v>
      </c>
      <c r="Y80" s="10">
        <v>119.88</v>
      </c>
      <c r="Z80" s="10">
        <v>119.88</v>
      </c>
      <c r="AA80" s="10">
        <v>119.88</v>
      </c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</row>
    <row r="81" spans="1:55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0"/>
      <c r="K81" s="10"/>
      <c r="L81" s="11"/>
      <c r="M81" s="11"/>
      <c r="N81" s="11"/>
      <c r="O81" s="10"/>
      <c r="P81" s="11"/>
      <c r="Q81" s="11"/>
      <c r="R81" s="11"/>
      <c r="S81" s="10"/>
      <c r="T81" s="8"/>
      <c r="U81" s="8"/>
      <c r="V81" s="8"/>
      <c r="W81" s="8"/>
      <c r="X81" s="11"/>
      <c r="Y81" s="11"/>
      <c r="Z81" s="11"/>
      <c r="AA81" s="11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</row>
    <row r="82" spans="1:55" x14ac:dyDescent="0.25">
      <c r="B82" s="7"/>
      <c r="F82" s="11"/>
      <c r="G82" s="11"/>
      <c r="H82" s="10"/>
      <c r="I82" s="10"/>
      <c r="J82" s="10"/>
      <c r="K82" s="10"/>
      <c r="L82" s="11"/>
      <c r="M82" s="11"/>
      <c r="N82" s="11"/>
      <c r="O82" s="10"/>
      <c r="P82" s="11"/>
      <c r="Q82" s="11"/>
      <c r="R82" s="11"/>
      <c r="S82" s="10"/>
      <c r="T82" s="8"/>
      <c r="U82" s="8"/>
      <c r="V82" s="8"/>
      <c r="W82" s="8"/>
      <c r="X82" s="11"/>
      <c r="Y82" s="11"/>
      <c r="Z82" s="11"/>
      <c r="AA82" s="11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</row>
    <row r="83" spans="1:55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40.326870654054808</v>
      </c>
      <c r="I83" s="6">
        <v>40.326870654054808</v>
      </c>
      <c r="J83" s="6">
        <v>40.326870654054808</v>
      </c>
      <c r="L83" s="6">
        <v>27.825268824968763</v>
      </c>
      <c r="M83" s="6">
        <v>27.41723027213726</v>
      </c>
      <c r="N83" s="6">
        <v>27.140840082532911</v>
      </c>
      <c r="P83" s="6">
        <v>11.825614543491028</v>
      </c>
      <c r="Q83" s="6">
        <v>11.752311873616712</v>
      </c>
      <c r="R83" s="6">
        <v>11.701939613818672</v>
      </c>
      <c r="X83" s="6">
        <v>9.0592494717027208</v>
      </c>
      <c r="Y83" s="6">
        <v>9.0163475967745015</v>
      </c>
      <c r="Z83" s="6">
        <v>8.9867929144741616</v>
      </c>
      <c r="AA83" s="6">
        <v>8.6278577973953094</v>
      </c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</row>
    <row r="84" spans="1:55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720</v>
      </c>
      <c r="K84" s="13"/>
      <c r="L84" s="13">
        <v>8.9880000000000002E-2</v>
      </c>
      <c r="M84" s="13">
        <v>8.9880000000000002E-2</v>
      </c>
      <c r="N84" s="13">
        <v>8.9880000000000002E-2</v>
      </c>
      <c r="O84" s="13"/>
      <c r="P84" s="13">
        <v>8.9880000000000002E-2</v>
      </c>
      <c r="Q84" s="13">
        <v>8.9880000000000002E-2</v>
      </c>
      <c r="R84" s="13">
        <v>8.9880000000000002E-2</v>
      </c>
      <c r="S84" s="13"/>
      <c r="T84" s="8"/>
      <c r="U84" s="8"/>
      <c r="V84" s="8"/>
      <c r="W84" s="8"/>
      <c r="X84" s="13">
        <v>8.9880000000000002E-2</v>
      </c>
      <c r="Y84" s="13">
        <v>8.9880000000000002E-2</v>
      </c>
      <c r="Z84" s="13">
        <v>8.9880000000000002E-2</v>
      </c>
      <c r="AA84" s="13">
        <v>8.9880000000000002E-2</v>
      </c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</row>
    <row r="85" spans="1:55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56.009542575076125</v>
      </c>
      <c r="I85" s="6">
        <v>56.009542575076125</v>
      </c>
      <c r="J85" s="6">
        <v>56.009542575076125</v>
      </c>
      <c r="L85" s="6">
        <v>309582.43018434313</v>
      </c>
      <c r="M85" s="6">
        <v>305042.61539983604</v>
      </c>
      <c r="N85" s="6">
        <v>301967.51315679698</v>
      </c>
      <c r="P85" s="6">
        <v>131571.1453436919</v>
      </c>
      <c r="Q85" s="6">
        <v>130755.58381861051</v>
      </c>
      <c r="R85" s="6">
        <v>130195.14479103996</v>
      </c>
      <c r="X85" s="6">
        <v>100792.71775370183</v>
      </c>
      <c r="Y85" s="6">
        <v>100315.39382259124</v>
      </c>
      <c r="Z85" s="6">
        <v>99986.570031977753</v>
      </c>
      <c r="AA85" s="6">
        <v>95993.077407602454</v>
      </c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</row>
    <row r="86" spans="1:55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56.009542575076125</v>
      </c>
      <c r="I86" s="6">
        <v>56.009542575076125</v>
      </c>
      <c r="J86" s="6">
        <v>56.009542575076125</v>
      </c>
      <c r="L86" s="6">
        <v>442.26061454906164</v>
      </c>
      <c r="M86" s="6">
        <v>435.77516485690865</v>
      </c>
      <c r="N86" s="6">
        <v>431.38216165256711</v>
      </c>
      <c r="P86" s="6">
        <v>187.95877906241699</v>
      </c>
      <c r="Q86" s="6">
        <v>186.79369116944358</v>
      </c>
      <c r="R86" s="6">
        <v>185.99306398719995</v>
      </c>
      <c r="X86" s="6">
        <v>143.98959679100261</v>
      </c>
      <c r="Y86" s="6">
        <v>143.30770546084463</v>
      </c>
      <c r="Z86" s="6">
        <v>142.83795718853966</v>
      </c>
      <c r="AA86" s="6">
        <v>137.13296772514636</v>
      </c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</row>
    <row r="87" spans="1:55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0.94</v>
      </c>
      <c r="K87" s="8"/>
      <c r="L87" s="8">
        <v>4.4999999999999998E-2</v>
      </c>
      <c r="M87" s="8">
        <v>5.4899999999999997E-2</v>
      </c>
      <c r="N87" s="8">
        <v>6.4799999999999996E-2</v>
      </c>
      <c r="O87" s="8"/>
      <c r="P87" s="8">
        <v>4.4999999999999998E-2</v>
      </c>
      <c r="Q87" s="8">
        <v>5.4899999999999997E-2</v>
      </c>
      <c r="R87" s="8">
        <v>6.4799999999999996E-2</v>
      </c>
      <c r="S87" s="8"/>
      <c r="T87" s="8"/>
      <c r="U87" s="8"/>
      <c r="V87" s="8"/>
      <c r="W87" s="8"/>
      <c r="X87" s="8">
        <v>4.4999999999999998E-2</v>
      </c>
      <c r="Y87" s="8">
        <v>5.4899999999999997E-2</v>
      </c>
      <c r="Z87" s="8">
        <v>6.4799999999999996E-2</v>
      </c>
      <c r="AA87" s="8">
        <v>4.4999999999999998E-2</v>
      </c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</row>
    <row r="88" spans="1:55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0.72</v>
      </c>
      <c r="K88" s="8"/>
      <c r="L88" s="8">
        <v>0.03</v>
      </c>
      <c r="M88" s="8">
        <v>3.9899999999999998E-2</v>
      </c>
      <c r="N88" s="8">
        <v>4.9799999999999997E-2</v>
      </c>
      <c r="O88" s="8"/>
      <c r="P88" s="8">
        <v>0.03</v>
      </c>
      <c r="Q88" s="8">
        <v>3.9899999999999998E-2</v>
      </c>
      <c r="R88" s="8">
        <v>4.9799999999999997E-2</v>
      </c>
      <c r="S88" s="8"/>
      <c r="T88" s="8"/>
      <c r="U88" s="8"/>
      <c r="V88" s="8"/>
      <c r="W88" s="8"/>
      <c r="X88" s="8">
        <v>0.03</v>
      </c>
      <c r="Y88" s="8">
        <v>3.9899999999999998E-2</v>
      </c>
      <c r="Z88" s="8">
        <v>4.9799999999999997E-2</v>
      </c>
      <c r="AA88" s="8">
        <v>0.03</v>
      </c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</row>
    <row r="89" spans="1:55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42.976799999999997</v>
      </c>
      <c r="K89" s="8"/>
      <c r="L89" s="8">
        <v>5.3945999999999996</v>
      </c>
      <c r="M89" s="8">
        <v>6.5814119999999994</v>
      </c>
      <c r="N89" s="8">
        <v>7.7682239999999991</v>
      </c>
      <c r="O89" s="8"/>
      <c r="P89" s="8">
        <v>5.3945999999999996</v>
      </c>
      <c r="Q89" s="8">
        <v>6.5814119999999994</v>
      </c>
      <c r="R89" s="8">
        <v>7.7682239999999991</v>
      </c>
      <c r="S89" s="8"/>
      <c r="T89" s="8"/>
      <c r="U89" s="8"/>
      <c r="V89" s="8"/>
      <c r="W89" s="8"/>
      <c r="X89" s="8">
        <v>5.3945999999999996</v>
      </c>
      <c r="Y89" s="8">
        <v>6.5814119999999994</v>
      </c>
      <c r="Z89" s="8">
        <v>7.7682239999999991</v>
      </c>
      <c r="AA89" s="8">
        <v>5.3945999999999996</v>
      </c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</row>
    <row r="90" spans="1:55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32.918399999999998</v>
      </c>
      <c r="K90" s="8"/>
      <c r="L90" s="8">
        <v>3.5963999999999996</v>
      </c>
      <c r="M90" s="8">
        <v>4.7832119999999998</v>
      </c>
      <c r="N90" s="8">
        <v>5.9700239999999996</v>
      </c>
      <c r="O90" s="8"/>
      <c r="P90" s="8">
        <v>3.5963999999999996</v>
      </c>
      <c r="Q90" s="8">
        <v>4.7832119999999998</v>
      </c>
      <c r="R90" s="8">
        <v>5.9700239999999996</v>
      </c>
      <c r="S90" s="8"/>
      <c r="T90" s="8"/>
      <c r="U90" s="8"/>
      <c r="V90" s="8"/>
      <c r="W90" s="8"/>
      <c r="X90" s="8">
        <v>3.5963999999999996</v>
      </c>
      <c r="Y90" s="8">
        <v>4.7832119999999998</v>
      </c>
      <c r="Z90" s="8">
        <v>5.9700239999999996</v>
      </c>
      <c r="AA90" s="8">
        <v>3.5963999999999996</v>
      </c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</row>
    <row r="91" spans="1:55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15.9</v>
      </c>
      <c r="K91" s="8"/>
      <c r="L91" s="8">
        <v>333</v>
      </c>
      <c r="M91" s="8">
        <v>333</v>
      </c>
      <c r="N91" s="8">
        <v>333</v>
      </c>
      <c r="O91" s="8"/>
      <c r="P91" s="8">
        <v>333</v>
      </c>
      <c r="Q91" s="8">
        <v>333</v>
      </c>
      <c r="R91" s="8">
        <v>333</v>
      </c>
      <c r="S91" s="8"/>
      <c r="T91" s="8"/>
      <c r="U91" s="8"/>
      <c r="V91" s="8"/>
      <c r="W91" s="8"/>
      <c r="X91" s="8">
        <v>333</v>
      </c>
      <c r="Y91" s="8">
        <v>333</v>
      </c>
      <c r="Z91" s="8">
        <v>333</v>
      </c>
      <c r="AA91" s="8">
        <v>333</v>
      </c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</row>
    <row r="92" spans="1:55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512.15125730649606</v>
      </c>
      <c r="I92" s="6">
        <v>512.15125730649606</v>
      </c>
      <c r="J92" s="6">
        <v>512.15125730649606</v>
      </c>
      <c r="L92" s="6">
        <v>926.58145187145976</v>
      </c>
      <c r="M92" s="6">
        <v>912.99376806217072</v>
      </c>
      <c r="N92" s="6">
        <v>903.78997474834591</v>
      </c>
      <c r="P92" s="6">
        <v>393.79296429825121</v>
      </c>
      <c r="Q92" s="6">
        <v>391.35198539143647</v>
      </c>
      <c r="R92" s="6">
        <v>389.67458914016174</v>
      </c>
      <c r="X92" s="6">
        <v>301.6730074077006</v>
      </c>
      <c r="Y92" s="6">
        <v>300.24437497259089</v>
      </c>
      <c r="Z92" s="6">
        <v>299.26020405198955</v>
      </c>
      <c r="AA92" s="6">
        <v>287.30766465326377</v>
      </c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</row>
    <row r="93" spans="1:55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42.900926227717882</v>
      </c>
      <c r="I93" s="6">
        <v>42.900926227717882</v>
      </c>
      <c r="J93" s="6">
        <v>42.900926227717882</v>
      </c>
      <c r="L93" s="6">
        <v>618.33930722152809</v>
      </c>
      <c r="M93" s="6">
        <v>499.40310149612498</v>
      </c>
      <c r="N93" s="6">
        <v>418.84012473044618</v>
      </c>
      <c r="P93" s="6">
        <v>262.79143429980064</v>
      </c>
      <c r="Q93" s="6">
        <v>214.06761154128802</v>
      </c>
      <c r="R93" s="6">
        <v>180.58548786757211</v>
      </c>
      <c r="X93" s="6">
        <v>201.31665492672713</v>
      </c>
      <c r="Y93" s="6">
        <v>164.23219666255923</v>
      </c>
      <c r="Z93" s="6">
        <v>138.68507584065065</v>
      </c>
      <c r="AA93" s="6">
        <v>191.73017327545134</v>
      </c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</row>
    <row r="94" spans="1:55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83.22779688177269</v>
      </c>
      <c r="I94" s="6">
        <v>83.22779688177269</v>
      </c>
      <c r="J94" s="6">
        <v>83.22779688177269</v>
      </c>
      <c r="L94" s="6">
        <v>646.1645760464969</v>
      </c>
      <c r="M94" s="6">
        <v>526.82033176826224</v>
      </c>
      <c r="N94" s="6">
        <v>445.9809648129791</v>
      </c>
      <c r="P94" s="6">
        <v>274.61704884329168</v>
      </c>
      <c r="Q94" s="6">
        <v>225.81992341490474</v>
      </c>
      <c r="R94" s="6">
        <v>192.28742748139078</v>
      </c>
      <c r="X94" s="6">
        <v>210.37590439842984</v>
      </c>
      <c r="Y94" s="6">
        <v>173.24854425933373</v>
      </c>
      <c r="Z94" s="6">
        <v>147.67186875512482</v>
      </c>
      <c r="AA94" s="6">
        <v>200.35803107284664</v>
      </c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</row>
    <row r="95" spans="1:55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56.009542575076125</v>
      </c>
      <c r="I95" s="6">
        <v>56.009542575076125</v>
      </c>
      <c r="J95" s="6">
        <v>56.009542575076125</v>
      </c>
      <c r="L95" s="6">
        <v>927.50896083229213</v>
      </c>
      <c r="M95" s="6">
        <v>687.14862837436749</v>
      </c>
      <c r="N95" s="6">
        <v>544.99678880588181</v>
      </c>
      <c r="P95" s="6">
        <v>394.18715144970093</v>
      </c>
      <c r="Q95" s="6">
        <v>294.54415723350155</v>
      </c>
      <c r="R95" s="6">
        <v>234.97870710479262</v>
      </c>
      <c r="X95" s="6">
        <v>301.9749823900907</v>
      </c>
      <c r="Y95" s="6">
        <v>225.97362397931082</v>
      </c>
      <c r="Z95" s="6">
        <v>180.45768904566592</v>
      </c>
      <c r="AA95" s="6">
        <v>287.59525991317702</v>
      </c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</row>
    <row r="96" spans="1:55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5.6009542575076128E-2</v>
      </c>
      <c r="I96" s="6">
        <v>5.6009542575076128E-2</v>
      </c>
      <c r="J96" s="6">
        <v>5.6009542575076128E-2</v>
      </c>
      <c r="L96" s="6">
        <v>0.92750896083229217</v>
      </c>
      <c r="M96" s="6">
        <v>0.68714862837436752</v>
      </c>
      <c r="N96" s="6">
        <v>0.54499678880588176</v>
      </c>
      <c r="P96" s="6">
        <v>0.39418715144970096</v>
      </c>
      <c r="Q96" s="6">
        <v>0.29454415723350152</v>
      </c>
      <c r="R96" s="6">
        <v>0.23497870710479263</v>
      </c>
      <c r="X96" s="6">
        <v>0.30197498239009068</v>
      </c>
      <c r="Y96" s="6">
        <v>0.22597362397931081</v>
      </c>
      <c r="Z96" s="6">
        <v>0.18045768904566592</v>
      </c>
      <c r="AA96" s="6">
        <v>0.28759525991317703</v>
      </c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</row>
    <row r="97" spans="1:55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641.19724339947152</v>
      </c>
      <c r="I97" s="6">
        <v>641.19724339947152</v>
      </c>
      <c r="J97" s="6">
        <v>641.19724339947152</v>
      </c>
      <c r="L97" s="6">
        <v>9265.8145187145983</v>
      </c>
      <c r="M97" s="6">
        <v>9129.9376806217078</v>
      </c>
      <c r="N97" s="6">
        <v>9037.8997474834596</v>
      </c>
      <c r="P97" s="6">
        <v>3937.9296429825122</v>
      </c>
      <c r="Q97" s="6">
        <v>3913.5198539143653</v>
      </c>
      <c r="R97" s="6">
        <v>3896.7458914016179</v>
      </c>
      <c r="X97" s="6">
        <v>3016.7300740770061</v>
      </c>
      <c r="Y97" s="6">
        <v>3002.4437497259091</v>
      </c>
      <c r="Z97" s="6">
        <v>2992.602040519896</v>
      </c>
      <c r="AA97" s="6">
        <v>2873.0766465326378</v>
      </c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</row>
    <row r="98" spans="1:55" x14ac:dyDescent="0.25"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</row>
    <row r="99" spans="1:55" x14ac:dyDescent="0.25">
      <c r="A99" s="1"/>
      <c r="B99" s="5" t="s">
        <v>15</v>
      </c>
      <c r="C99" s="6" t="s">
        <v>5</v>
      </c>
      <c r="AA99" s="6">
        <v>69.022862379162476</v>
      </c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</row>
    <row r="100" spans="1:55" x14ac:dyDescent="0.25">
      <c r="B100" s="5" t="s">
        <v>17</v>
      </c>
      <c r="C100" s="6" t="s">
        <v>16</v>
      </c>
      <c r="AA100" s="8">
        <v>1.43</v>
      </c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</row>
    <row r="101" spans="1:55" x14ac:dyDescent="0.25">
      <c r="B101" s="5" t="s">
        <v>22</v>
      </c>
      <c r="C101" s="6" t="s">
        <v>6</v>
      </c>
      <c r="AA101" s="6">
        <v>48267.735929484246</v>
      </c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</row>
    <row r="102" spans="1:55" x14ac:dyDescent="0.25">
      <c r="A102" s="1"/>
      <c r="B102" s="5" t="s">
        <v>25</v>
      </c>
      <c r="C102" s="6" t="s">
        <v>24</v>
      </c>
      <c r="AA102" s="6">
        <v>68.953908470691786</v>
      </c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</row>
    <row r="103" spans="1:55" x14ac:dyDescent="0.25">
      <c r="B103" s="5" t="s">
        <v>12</v>
      </c>
      <c r="C103" s="6" t="s">
        <v>5</v>
      </c>
      <c r="AA103" s="6">
        <v>95.865086637725668</v>
      </c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</row>
    <row r="104" spans="1:55" x14ac:dyDescent="0.25">
      <c r="B104" s="5" t="s">
        <v>13</v>
      </c>
      <c r="C104" s="6" t="s">
        <v>5</v>
      </c>
      <c r="AA104" s="6">
        <v>164.88794901688814</v>
      </c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</row>
    <row r="105" spans="1:55" x14ac:dyDescent="0.25">
      <c r="B105" s="5" t="s">
        <v>18</v>
      </c>
      <c r="C105" s="6" t="s">
        <v>6</v>
      </c>
      <c r="AA105" s="6">
        <v>143.79762995658851</v>
      </c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</row>
    <row r="106" spans="1:55" x14ac:dyDescent="0.25">
      <c r="B106" s="5" t="s">
        <v>18</v>
      </c>
      <c r="C106" s="6" t="s">
        <v>42</v>
      </c>
      <c r="AA106" s="6">
        <v>0.14379762995658851</v>
      </c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</row>
    <row r="107" spans="1:55" x14ac:dyDescent="0.25">
      <c r="B107" s="5" t="s">
        <v>27</v>
      </c>
      <c r="C107" s="6" t="s">
        <v>10</v>
      </c>
      <c r="AA107" s="6">
        <v>1436.5383232663189</v>
      </c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</row>
    <row r="108" spans="1:55" x14ac:dyDescent="0.25"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</row>
    <row r="110" spans="1:55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470.36901507117614</v>
      </c>
      <c r="I110" s="6">
        <v>470.36901507117614</v>
      </c>
      <c r="J110" s="6">
        <v>470.36901507117614</v>
      </c>
      <c r="L110" s="6">
        <v>827.66175118773981</v>
      </c>
      <c r="M110" s="6">
        <v>708.31750690950514</v>
      </c>
      <c r="N110" s="6">
        <v>627.478139954222</v>
      </c>
      <c r="P110" s="6">
        <v>561.48726432266801</v>
      </c>
      <c r="Q110" s="6">
        <v>512.69013889428106</v>
      </c>
      <c r="R110" s="6">
        <v>479.15764296076713</v>
      </c>
      <c r="T110" s="6">
        <v>1349.4781260944383</v>
      </c>
      <c r="U110" s="6">
        <v>1349.4781260944383</v>
      </c>
      <c r="V110" s="6">
        <v>1349.4781260944383</v>
      </c>
      <c r="X110" s="6">
        <v>529.14105421176487</v>
      </c>
      <c r="Y110" s="6">
        <v>492.01369407266873</v>
      </c>
      <c r="Z110" s="6">
        <v>466.43701856845985</v>
      </c>
      <c r="AA110" s="6">
        <v>730.16497605691598</v>
      </c>
    </row>
    <row r="111" spans="1:55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0.34290497768025202</v>
      </c>
      <c r="I111" s="6">
        <v>0.34290497768025202</v>
      </c>
      <c r="J111" s="6">
        <v>0.34290497768025202</v>
      </c>
      <c r="L111" s="6">
        <v>1.0038247503059765</v>
      </c>
      <c r="M111" s="6">
        <v>0.76346441784805175</v>
      </c>
      <c r="N111" s="6">
        <v>0.62131257827956599</v>
      </c>
      <c r="P111" s="6">
        <v>0.49011036433265459</v>
      </c>
      <c r="Q111" s="6">
        <v>0.39046737011645516</v>
      </c>
      <c r="R111" s="6">
        <v>0.33090191998774626</v>
      </c>
      <c r="T111" s="6">
        <v>0.73592338662173273</v>
      </c>
      <c r="U111" s="6">
        <v>0.73592338662173273</v>
      </c>
      <c r="V111" s="6">
        <v>0.73592338662173273</v>
      </c>
      <c r="X111" s="6">
        <v>0.52049434911919812</v>
      </c>
      <c r="Y111" s="6">
        <v>0.4444929907084183</v>
      </c>
      <c r="Z111" s="6">
        <v>0.39897705577477338</v>
      </c>
      <c r="AA111" s="6">
        <v>0.54606610275271916</v>
      </c>
    </row>
    <row r="112" spans="1:55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342.90497768025205</v>
      </c>
      <c r="I112" s="6">
        <v>342.90497768025205</v>
      </c>
      <c r="J112" s="6">
        <v>342.90497768025205</v>
      </c>
      <c r="L112" s="6">
        <v>1003.8247503059765</v>
      </c>
      <c r="M112" s="6">
        <v>763.46441784805177</v>
      </c>
      <c r="N112" s="6">
        <v>621.31257827956597</v>
      </c>
      <c r="P112" s="6">
        <v>490.11036433265457</v>
      </c>
      <c r="Q112" s="6">
        <v>390.46737011645519</v>
      </c>
      <c r="R112" s="6">
        <v>330.90191998774628</v>
      </c>
      <c r="T112" s="6">
        <v>735.92338662173279</v>
      </c>
      <c r="U112" s="6">
        <v>735.92338662173279</v>
      </c>
      <c r="V112" s="6">
        <v>735.92338662173279</v>
      </c>
      <c r="X112" s="6">
        <v>520.49434911919809</v>
      </c>
      <c r="Y112" s="6">
        <v>444.49299070841829</v>
      </c>
      <c r="Z112" s="6">
        <v>398.97705577477336</v>
      </c>
      <c r="AA112" s="6">
        <v>546.06610275271919</v>
      </c>
    </row>
    <row r="113" spans="1:27" x14ac:dyDescent="0.25">
      <c r="B113" s="5" t="s">
        <v>9</v>
      </c>
      <c r="C113" s="6" t="s">
        <v>10</v>
      </c>
    </row>
    <row r="115" spans="1:27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7570.3690150711764</v>
      </c>
      <c r="I115" s="6">
        <v>7570.3690150711764</v>
      </c>
      <c r="J115" s="6">
        <v>7570.3690150711764</v>
      </c>
      <c r="L115" s="6">
        <v>7927.6617511877394</v>
      </c>
      <c r="M115" s="6">
        <v>7808.317506909505</v>
      </c>
      <c r="N115" s="6">
        <v>7727.4781399542217</v>
      </c>
      <c r="P115" s="6">
        <v>7661.4872643226681</v>
      </c>
      <c r="Q115" s="6">
        <v>7612.6901388942806</v>
      </c>
      <c r="R115" s="6">
        <v>7579.1576429607667</v>
      </c>
      <c r="T115" s="6">
        <v>8449.4781260944383</v>
      </c>
      <c r="U115" s="6">
        <v>8449.4781260944383</v>
      </c>
      <c r="V115" s="6">
        <v>8449.4781260944383</v>
      </c>
      <c r="X115" s="6">
        <v>7629.1410542117646</v>
      </c>
      <c r="Y115" s="6">
        <v>7592.0136940726688</v>
      </c>
      <c r="Z115" s="6">
        <v>7566.4370185684602</v>
      </c>
      <c r="AA115" s="6">
        <v>7830.1649760569162</v>
      </c>
    </row>
    <row r="116" spans="1:27" x14ac:dyDescent="0.25">
      <c r="C116" s="6" t="s">
        <v>5</v>
      </c>
      <c r="E116" s="6">
        <v>329.67805760941974</v>
      </c>
      <c r="F116" s="6">
        <v>827.66175118773936</v>
      </c>
      <c r="H116" s="6">
        <v>470.36901507117636</v>
      </c>
      <c r="I116" s="6">
        <v>470.36901507117636</v>
      </c>
      <c r="J116" s="6">
        <v>470.36901507117636</v>
      </c>
      <c r="L116" s="6">
        <v>827.66175118773936</v>
      </c>
      <c r="M116" s="6">
        <v>708.31750690950503</v>
      </c>
      <c r="N116" s="6">
        <v>627.47813995422166</v>
      </c>
      <c r="P116" s="6">
        <v>561.48726432266812</v>
      </c>
      <c r="Q116" s="6">
        <v>512.69013889428061</v>
      </c>
      <c r="R116" s="6">
        <v>479.15764296076668</v>
      </c>
      <c r="T116" s="6">
        <v>1349.4781260944383</v>
      </c>
      <c r="U116" s="6">
        <v>1349.4781260944383</v>
      </c>
      <c r="V116" s="6">
        <v>1349.4781260944383</v>
      </c>
      <c r="X116" s="6">
        <v>529.14105421176464</v>
      </c>
      <c r="Y116" s="6">
        <v>492.01369407266884</v>
      </c>
      <c r="Z116" s="6">
        <v>466.43701856846019</v>
      </c>
      <c r="AA116" s="6">
        <v>730.1649760569162</v>
      </c>
    </row>
    <row r="117" spans="1:27" x14ac:dyDescent="0.25">
      <c r="C117" s="6" t="s">
        <v>33</v>
      </c>
      <c r="E117" s="6">
        <v>4.4373128290769746</v>
      </c>
      <c r="F117" s="6">
        <v>10.440174885914342</v>
      </c>
      <c r="H117" s="6">
        <v>6.2132904503698621</v>
      </c>
      <c r="I117" s="6">
        <v>6.2132904503698621</v>
      </c>
      <c r="J117" s="6">
        <v>6.2132904503698621</v>
      </c>
      <c r="L117" s="6">
        <v>10.440174885914342</v>
      </c>
      <c r="M117" s="6">
        <v>9.0713205025630899</v>
      </c>
      <c r="N117" s="6">
        <v>8.1200894857263091</v>
      </c>
      <c r="P117" s="6">
        <v>7.3286980053775199</v>
      </c>
      <c r="Q117" s="6">
        <v>6.7346776177697842</v>
      </c>
      <c r="R117" s="6">
        <v>6.3220434978785551</v>
      </c>
      <c r="T117" s="6">
        <v>15.971141719709983</v>
      </c>
      <c r="U117" s="6">
        <v>15.971141719709983</v>
      </c>
      <c r="V117" s="6">
        <v>15.971141719709983</v>
      </c>
      <c r="X117" s="6">
        <v>6.9357880585999334</v>
      </c>
      <c r="Y117" s="6">
        <v>6.4806744810905688</v>
      </c>
      <c r="Z117" s="6">
        <v>6.164552978156002</v>
      </c>
      <c r="AA117" s="6">
        <v>9.3250267176951596</v>
      </c>
    </row>
    <row r="119" spans="1:27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0.94073803014235224</v>
      </c>
      <c r="I119" s="6">
        <v>0.94073803014235224</v>
      </c>
      <c r="J119" s="6">
        <v>0.94073803014235224</v>
      </c>
      <c r="L119" s="6">
        <v>1.6553235023754795</v>
      </c>
      <c r="M119" s="6">
        <v>1.4166350138190102</v>
      </c>
      <c r="N119" s="6">
        <v>1.2549562799084439</v>
      </c>
      <c r="P119" s="6">
        <v>1.1229745286453361</v>
      </c>
      <c r="Q119" s="6">
        <v>1.0253802777885621</v>
      </c>
      <c r="R119" s="6">
        <v>0.95831528592153425</v>
      </c>
      <c r="T119" s="6">
        <v>2.6989562521888764</v>
      </c>
      <c r="U119" s="6">
        <v>2.6989562521888764</v>
      </c>
      <c r="V119" s="6">
        <v>2.6989562521888764</v>
      </c>
      <c r="X119" s="6">
        <v>1.0582821084235297</v>
      </c>
      <c r="Y119" s="6">
        <v>0.98402738814533741</v>
      </c>
      <c r="Z119" s="6">
        <v>0.93287403713691974</v>
      </c>
      <c r="AA119" s="6">
        <v>1.460329952113832</v>
      </c>
    </row>
    <row r="120" spans="1:27" x14ac:dyDescent="0.25">
      <c r="C120" s="6" t="s">
        <v>92</v>
      </c>
      <c r="E120" s="6">
        <v>0.322570003299331</v>
      </c>
      <c r="F120" s="6">
        <v>2.007649500611953</v>
      </c>
      <c r="H120" s="6">
        <v>0.68580995536050404</v>
      </c>
      <c r="I120" s="6">
        <v>0.68580995536050404</v>
      </c>
      <c r="J120" s="6">
        <v>0.68580995536050404</v>
      </c>
      <c r="L120" s="6">
        <v>2.007649500611953</v>
      </c>
      <c r="M120" s="6">
        <v>1.5269288356961035</v>
      </c>
      <c r="N120" s="6">
        <v>1.242625156559132</v>
      </c>
      <c r="P120" s="6">
        <v>0.98022072866530918</v>
      </c>
      <c r="Q120" s="6">
        <v>0.78093474023291032</v>
      </c>
      <c r="R120" s="6">
        <v>0.66180383997549252</v>
      </c>
      <c r="T120" s="6">
        <v>1.4718467732434655</v>
      </c>
      <c r="U120" s="6">
        <v>1.4718467732434655</v>
      </c>
      <c r="V120" s="6">
        <v>1.4718467732434655</v>
      </c>
      <c r="X120" s="6">
        <v>1.0409886982383962</v>
      </c>
      <c r="Y120" s="6">
        <v>0.8889859814168366</v>
      </c>
      <c r="Z120" s="6">
        <v>0.79795411154954676</v>
      </c>
      <c r="AA120" s="6">
        <v>1.0921322055054383</v>
      </c>
    </row>
    <row r="121" spans="1:27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0</v>
      </c>
      <c r="O121" s="1"/>
      <c r="P121" s="1">
        <v>0</v>
      </c>
      <c r="Q121" s="1">
        <v>0</v>
      </c>
      <c r="R121" s="1">
        <v>0</v>
      </c>
      <c r="S121" s="1"/>
      <c r="T121" s="1">
        <v>0</v>
      </c>
      <c r="U121" s="1">
        <v>0</v>
      </c>
      <c r="V121" s="1">
        <v>0</v>
      </c>
      <c r="W121" s="1"/>
      <c r="X121" s="1">
        <v>0</v>
      </c>
      <c r="Y121" s="1">
        <v>0</v>
      </c>
      <c r="Z121" s="1">
        <v>0</v>
      </c>
      <c r="AA121" s="1">
        <v>164.88794901688814</v>
      </c>
    </row>
    <row r="122" spans="1:27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83.22779688177269</v>
      </c>
      <c r="I122" s="1">
        <v>83.22779688177269</v>
      </c>
      <c r="J122" s="1">
        <v>83.22779688177269</v>
      </c>
      <c r="K122" s="1"/>
      <c r="L122" s="1">
        <v>646.1645760464969</v>
      </c>
      <c r="M122" s="1">
        <v>526.82033176826224</v>
      </c>
      <c r="N122" s="1">
        <v>445.9809648129791</v>
      </c>
      <c r="O122" s="1"/>
      <c r="P122" s="1">
        <v>274.61704884329168</v>
      </c>
      <c r="Q122" s="1">
        <v>225.81992341490474</v>
      </c>
      <c r="R122" s="1">
        <v>192.28742748139078</v>
      </c>
      <c r="S122" s="1"/>
      <c r="T122" s="1">
        <v>0</v>
      </c>
      <c r="U122" s="1">
        <v>0</v>
      </c>
      <c r="V122" s="1">
        <v>0</v>
      </c>
      <c r="W122" s="1"/>
      <c r="X122" s="1">
        <v>210.37590439842984</v>
      </c>
      <c r="Y122" s="1">
        <v>173.24854425933373</v>
      </c>
      <c r="Z122" s="1">
        <v>147.67186875512482</v>
      </c>
      <c r="AA122" s="1">
        <v>200.35803107284664</v>
      </c>
    </row>
    <row r="123" spans="1:27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0</v>
      </c>
      <c r="M123" s="1">
        <v>0</v>
      </c>
      <c r="N123" s="1">
        <v>0</v>
      </c>
      <c r="O123" s="1"/>
      <c r="P123" s="1">
        <v>25.882352941176471</v>
      </c>
      <c r="Q123" s="1">
        <v>25.882352941176471</v>
      </c>
      <c r="R123" s="1">
        <v>25.882352941176471</v>
      </c>
      <c r="S123" s="1"/>
      <c r="T123" s="1">
        <v>1210.4414830684336</v>
      </c>
      <c r="U123" s="1">
        <v>1210.4414830684336</v>
      </c>
      <c r="V123" s="1">
        <v>1210.4414830684336</v>
      </c>
      <c r="W123" s="1"/>
      <c r="X123" s="1">
        <v>25.882352941176471</v>
      </c>
      <c r="Y123" s="1">
        <v>25.882352941176471</v>
      </c>
      <c r="Z123" s="1">
        <v>25.882352941176471</v>
      </c>
      <c r="AA123" s="1">
        <v>25.882352941176471</v>
      </c>
    </row>
    <row r="124" spans="1:27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222.22222222222223</v>
      </c>
      <c r="J124" s="1">
        <v>222.22222222222223</v>
      </c>
      <c r="K124" s="1"/>
      <c r="L124" s="1">
        <v>125</v>
      </c>
      <c r="M124" s="1">
        <v>125</v>
      </c>
      <c r="N124" s="1">
        <v>125</v>
      </c>
      <c r="O124" s="1"/>
      <c r="P124" s="1">
        <v>121.95121951219512</v>
      </c>
      <c r="Q124" s="1">
        <v>121.95121951219512</v>
      </c>
      <c r="R124" s="1">
        <v>121.95121951219512</v>
      </c>
      <c r="S124" s="1"/>
      <c r="T124" s="1">
        <v>0</v>
      </c>
      <c r="U124" s="1">
        <v>0</v>
      </c>
      <c r="V124" s="1">
        <v>0</v>
      </c>
      <c r="W124" s="1"/>
      <c r="X124" s="1">
        <v>153.84615384615384</v>
      </c>
      <c r="Y124" s="1">
        <v>153.84615384615384</v>
      </c>
      <c r="Z124" s="1">
        <v>153.84615384615384</v>
      </c>
      <c r="AA124" s="1">
        <v>200</v>
      </c>
    </row>
    <row r="125" spans="1:27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56.497175141242934</v>
      </c>
      <c r="M125" s="6">
        <v>56.497175141242934</v>
      </c>
      <c r="N125" s="6">
        <v>56.497175141242934</v>
      </c>
      <c r="P125" s="6">
        <v>139.03664302600473</v>
      </c>
      <c r="Q125" s="6">
        <v>139.03664302600473</v>
      </c>
      <c r="R125" s="6">
        <v>139.03664302600473</v>
      </c>
      <c r="T125" s="6">
        <v>139.03664302600473</v>
      </c>
      <c r="U125" s="6">
        <v>139.03664302600473</v>
      </c>
      <c r="V125" s="6">
        <v>139.03664302600473</v>
      </c>
      <c r="X125" s="6">
        <v>139.03664302600473</v>
      </c>
      <c r="Y125" s="6">
        <v>139.03664302600473</v>
      </c>
      <c r="Z125" s="6">
        <v>139.03664302600473</v>
      </c>
      <c r="AA125" s="6">
        <v>139.03664302600473</v>
      </c>
    </row>
    <row r="127" spans="1:27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0</v>
      </c>
      <c r="O127" s="1"/>
      <c r="P127" s="1">
        <v>0</v>
      </c>
      <c r="Q127" s="1">
        <v>0</v>
      </c>
      <c r="R127" s="1">
        <v>0</v>
      </c>
      <c r="S127" s="1"/>
      <c r="T127" s="1">
        <v>0</v>
      </c>
      <c r="U127" s="1">
        <v>0</v>
      </c>
      <c r="V127" s="1">
        <v>0</v>
      </c>
      <c r="W127" s="1"/>
      <c r="X127" s="1">
        <v>0</v>
      </c>
      <c r="Y127" s="1">
        <v>0</v>
      </c>
      <c r="Z127" s="1">
        <v>0</v>
      </c>
      <c r="AA127" s="1">
        <v>143.79762995658851</v>
      </c>
    </row>
    <row r="128" spans="1:27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56.009542575076125</v>
      </c>
      <c r="I128" s="1">
        <v>56.009542575076125</v>
      </c>
      <c r="J128" s="1">
        <v>56.009542575076125</v>
      </c>
      <c r="K128" s="1"/>
      <c r="L128" s="1">
        <v>927.50896083229213</v>
      </c>
      <c r="M128" s="1">
        <v>687.14862837436749</v>
      </c>
      <c r="N128" s="1">
        <v>544.99678880588181</v>
      </c>
      <c r="O128" s="1"/>
      <c r="P128" s="1">
        <v>394.18715144970093</v>
      </c>
      <c r="Q128" s="1">
        <v>294.54415723350155</v>
      </c>
      <c r="R128" s="1">
        <v>234.97870710479262</v>
      </c>
      <c r="S128" s="1"/>
      <c r="T128" s="1">
        <v>0</v>
      </c>
      <c r="U128" s="1">
        <v>0</v>
      </c>
      <c r="V128" s="1">
        <v>0</v>
      </c>
      <c r="W128" s="1"/>
      <c r="X128" s="1">
        <v>301.9749823900907</v>
      </c>
      <c r="Y128" s="1">
        <v>225.97362397931082</v>
      </c>
      <c r="Z128" s="1">
        <v>180.45768904566592</v>
      </c>
      <c r="AA128" s="1">
        <v>287.59525991317702</v>
      </c>
    </row>
    <row r="129" spans="2:27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0</v>
      </c>
      <c r="M129" s="1">
        <v>0</v>
      </c>
      <c r="N129" s="1">
        <v>0</v>
      </c>
      <c r="O129" s="1"/>
      <c r="P129" s="1">
        <v>14.666666666666668</v>
      </c>
      <c r="Q129" s="1">
        <v>14.666666666666668</v>
      </c>
      <c r="R129" s="1">
        <v>14.666666666666668</v>
      </c>
      <c r="S129" s="1"/>
      <c r="T129" s="1">
        <v>685.91684040544578</v>
      </c>
      <c r="U129" s="1">
        <v>685.91684040544578</v>
      </c>
      <c r="V129" s="1">
        <v>685.91684040544578</v>
      </c>
      <c r="W129" s="1"/>
      <c r="X129" s="1">
        <v>14.666666666666668</v>
      </c>
      <c r="Y129" s="1">
        <v>14.666666666666668</v>
      </c>
      <c r="Z129" s="1">
        <v>14.666666666666668</v>
      </c>
      <c r="AA129" s="1">
        <v>14.666666666666668</v>
      </c>
    </row>
    <row r="130" spans="2:27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222.22222222222223</v>
      </c>
      <c r="J130" s="1">
        <v>222.22222222222223</v>
      </c>
      <c r="K130" s="1"/>
      <c r="L130" s="1">
        <v>50</v>
      </c>
      <c r="M130" s="1">
        <v>50</v>
      </c>
      <c r="N130" s="1">
        <v>50</v>
      </c>
      <c r="O130" s="1"/>
      <c r="P130" s="1">
        <v>31.25</v>
      </c>
      <c r="Q130" s="1">
        <v>31.25</v>
      </c>
      <c r="R130" s="1">
        <v>31.25</v>
      </c>
      <c r="S130" s="1"/>
      <c r="T130" s="1">
        <v>0</v>
      </c>
      <c r="U130" s="1">
        <v>0</v>
      </c>
      <c r="V130" s="1">
        <v>0</v>
      </c>
      <c r="W130" s="1"/>
      <c r="X130" s="1">
        <v>153.84615384615384</v>
      </c>
      <c r="Y130" s="1">
        <v>153.84615384615384</v>
      </c>
      <c r="Z130" s="1">
        <v>153.84615384615384</v>
      </c>
      <c r="AA130" s="1">
        <v>50</v>
      </c>
    </row>
    <row r="131" spans="2:27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26.315789473684212</v>
      </c>
      <c r="M131" s="6">
        <v>26.315789473684212</v>
      </c>
      <c r="N131" s="6">
        <v>26.315789473684212</v>
      </c>
      <c r="P131" s="6">
        <v>50.006546216286985</v>
      </c>
      <c r="Q131" s="6">
        <v>50.006546216286985</v>
      </c>
      <c r="R131" s="6">
        <v>50.006546216286985</v>
      </c>
      <c r="T131" s="6">
        <v>50.006546216286985</v>
      </c>
      <c r="U131" s="6">
        <v>50.006546216286985</v>
      </c>
      <c r="V131" s="6">
        <v>50.006546216286985</v>
      </c>
      <c r="X131" s="6">
        <v>50.006546216286985</v>
      </c>
      <c r="Y131" s="6">
        <v>50.006546216286985</v>
      </c>
      <c r="Z131" s="6">
        <v>50.006546216286985</v>
      </c>
      <c r="AA131" s="6">
        <v>50.006546216286985</v>
      </c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147"/>
  <sheetViews>
    <sheetView topLeftCell="A104" zoomScale="115" zoomScaleNormal="115" workbookViewId="0">
      <selection activeCell="A125" sqref="A125"/>
    </sheetView>
  </sheetViews>
  <sheetFormatPr defaultRowHeight="15" x14ac:dyDescent="0.25"/>
  <cols>
    <col min="1" max="1" width="22.85546875" style="5" customWidth="1"/>
    <col min="2" max="2" width="33.28515625" style="5" customWidth="1"/>
    <col min="3" max="3" width="9.140625" style="6" customWidth="1"/>
    <col min="4" max="4" width="9.140625" style="6"/>
    <col min="5" max="6" width="12.5703125" style="6" bestFit="1" customWidth="1"/>
    <col min="7" max="7" width="12.42578125" style="6" customWidth="1"/>
    <col min="8" max="10" width="14.28515625" style="6" bestFit="1" customWidth="1"/>
    <col min="11" max="11" width="9.140625" style="6"/>
    <col min="12" max="12" width="12.85546875" style="6" bestFit="1" customWidth="1"/>
    <col min="13" max="13" width="14.28515625" style="6" bestFit="1" customWidth="1"/>
    <col min="14" max="14" width="12.85546875" style="6" bestFit="1" customWidth="1"/>
    <col min="15" max="15" width="12.85546875" style="6" customWidth="1"/>
    <col min="16" max="28" width="14.28515625" style="6" bestFit="1" customWidth="1"/>
    <col min="29" max="35" width="9.140625" style="1"/>
    <col min="36" max="36" width="24.5703125" style="1" customWidth="1"/>
    <col min="37" max="39" width="9.140625" style="1"/>
    <col min="40" max="40" width="14.5703125" style="1" bestFit="1" customWidth="1"/>
    <col min="41" max="62" width="9.140625" style="1"/>
    <col min="63" max="63" width="12" style="1" bestFit="1" customWidth="1"/>
    <col min="64" max="16384" width="9.140625" style="1"/>
  </cols>
  <sheetData>
    <row r="1" spans="2:53" x14ac:dyDescent="0.25"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</row>
    <row r="2" spans="2:53" x14ac:dyDescent="0.25">
      <c r="B2" s="5" t="s">
        <v>87</v>
      </c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</row>
    <row r="3" spans="2:53" x14ac:dyDescent="0.25"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</row>
    <row r="4" spans="2:53" x14ac:dyDescent="0.25"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3"/>
      <c r="AX4" s="2"/>
      <c r="AY4" s="2"/>
      <c r="AZ4" s="2"/>
      <c r="BA4" s="2"/>
    </row>
    <row r="5" spans="2:53" x14ac:dyDescent="0.25">
      <c r="B5" s="6"/>
      <c r="D5" s="6" t="s">
        <v>4</v>
      </c>
      <c r="E5" s="5" t="s">
        <v>153</v>
      </c>
      <c r="F5" s="5" t="s">
        <v>154</v>
      </c>
      <c r="G5" s="5"/>
      <c r="H5" s="5" t="s">
        <v>155</v>
      </c>
      <c r="I5" s="5" t="s">
        <v>156</v>
      </c>
      <c r="J5" s="5" t="s">
        <v>157</v>
      </c>
      <c r="K5" s="5"/>
      <c r="L5" s="5" t="s">
        <v>158</v>
      </c>
      <c r="M5" s="5" t="s">
        <v>160</v>
      </c>
      <c r="N5" s="5" t="s">
        <v>159</v>
      </c>
      <c r="O5" s="5"/>
      <c r="P5" s="5" t="s">
        <v>160</v>
      </c>
      <c r="Q5" s="5" t="s">
        <v>160</v>
      </c>
      <c r="R5" s="5" t="s">
        <v>160</v>
      </c>
      <c r="S5" s="5" t="s">
        <v>160</v>
      </c>
      <c r="T5" s="5" t="s">
        <v>160</v>
      </c>
      <c r="U5" s="5" t="s">
        <v>160</v>
      </c>
      <c r="V5" s="5" t="s">
        <v>160</v>
      </c>
      <c r="W5" s="5" t="s">
        <v>160</v>
      </c>
      <c r="X5" s="5" t="s">
        <v>160</v>
      </c>
      <c r="Y5" s="5"/>
      <c r="Z5" s="5"/>
      <c r="AA5" s="5"/>
      <c r="AB5" s="5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</row>
    <row r="6" spans="2:53" x14ac:dyDescent="0.25">
      <c r="B6" s="7" t="s">
        <v>0</v>
      </c>
      <c r="C6" s="8" t="s">
        <v>1</v>
      </c>
      <c r="D6" s="8"/>
      <c r="E6" s="8">
        <v>500</v>
      </c>
      <c r="F6" s="8">
        <v>500</v>
      </c>
      <c r="G6" s="8"/>
      <c r="H6" s="8">
        <v>500</v>
      </c>
      <c r="I6" s="8">
        <v>500</v>
      </c>
      <c r="J6" s="8">
        <v>500</v>
      </c>
      <c r="K6" s="8"/>
      <c r="L6" s="8">
        <v>500</v>
      </c>
      <c r="M6" s="8">
        <v>500</v>
      </c>
      <c r="N6" s="8">
        <v>500</v>
      </c>
      <c r="O6" s="8"/>
      <c r="P6" s="8">
        <v>500</v>
      </c>
      <c r="Q6" s="8">
        <v>500</v>
      </c>
      <c r="R6" s="8">
        <v>500</v>
      </c>
      <c r="S6" s="8">
        <v>500</v>
      </c>
      <c r="T6" s="8">
        <v>500</v>
      </c>
      <c r="U6" s="8">
        <v>500</v>
      </c>
      <c r="V6" s="8">
        <v>500</v>
      </c>
      <c r="W6" s="8">
        <v>500</v>
      </c>
      <c r="X6" s="8">
        <v>500</v>
      </c>
      <c r="Y6" s="8"/>
      <c r="Z6" s="8"/>
      <c r="AA6" s="8"/>
      <c r="AB6" s="8"/>
      <c r="AD6" s="2"/>
      <c r="AE6" s="2"/>
      <c r="AF6" s="2"/>
      <c r="AG6" s="2"/>
      <c r="AH6" s="2"/>
      <c r="AI6" s="2"/>
      <c r="AJ6" s="4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</row>
    <row r="7" spans="2:53" x14ac:dyDescent="0.25">
      <c r="AD7" s="2"/>
      <c r="AE7" s="2"/>
      <c r="AF7" s="2"/>
      <c r="AG7" s="2"/>
      <c r="AH7" s="2"/>
      <c r="AI7" s="2"/>
      <c r="AJ7" s="4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</row>
    <row r="8" spans="2:53" x14ac:dyDescent="0.25">
      <c r="B8" s="5" t="s">
        <v>190</v>
      </c>
      <c r="C8" s="6" t="s">
        <v>5</v>
      </c>
      <c r="E8" s="6">
        <v>7100</v>
      </c>
      <c r="F8" s="6">
        <v>7100</v>
      </c>
      <c r="H8" s="6">
        <v>7100</v>
      </c>
      <c r="I8" s="6">
        <v>7100</v>
      </c>
      <c r="J8" s="6">
        <v>7100</v>
      </c>
      <c r="L8" s="6">
        <v>7100</v>
      </c>
      <c r="M8" s="6">
        <v>7100</v>
      </c>
      <c r="N8" s="6">
        <v>7100</v>
      </c>
      <c r="P8" s="6">
        <v>7100</v>
      </c>
      <c r="Q8" s="6">
        <v>7100</v>
      </c>
      <c r="R8" s="6">
        <v>7100</v>
      </c>
      <c r="S8" s="6">
        <v>7100</v>
      </c>
      <c r="T8" s="6">
        <v>7100</v>
      </c>
      <c r="U8" s="6">
        <v>7100</v>
      </c>
      <c r="V8" s="6">
        <v>7100</v>
      </c>
      <c r="W8" s="6">
        <v>7100</v>
      </c>
      <c r="X8" s="6">
        <v>7100</v>
      </c>
      <c r="AD8" s="2"/>
      <c r="AE8" s="2"/>
      <c r="AF8" s="2"/>
      <c r="AG8" s="2"/>
      <c r="AH8" s="2"/>
      <c r="AI8" s="2"/>
      <c r="AJ8" s="2"/>
      <c r="AK8" s="2"/>
      <c r="AL8" s="4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</row>
    <row r="9" spans="2:53" x14ac:dyDescent="0.25">
      <c r="B9" s="5" t="s">
        <v>189</v>
      </c>
      <c r="C9" s="6" t="s">
        <v>5</v>
      </c>
      <c r="E9" s="6">
        <v>7429.6780576094197</v>
      </c>
      <c r="F9" s="6">
        <v>7927.6617511877394</v>
      </c>
      <c r="H9" s="6">
        <v>7570.3690150711764</v>
      </c>
      <c r="I9" s="6">
        <v>7449.1378465429989</v>
      </c>
      <c r="J9" s="6">
        <v>7661.4872643226681</v>
      </c>
      <c r="L9" s="6">
        <v>8449.4781260944383</v>
      </c>
      <c r="M9" s="6">
        <v>7625.9880445045455</v>
      </c>
      <c r="N9" s="6">
        <v>7830.1649760569162</v>
      </c>
      <c r="P9" s="6">
        <v>7625.9880445045455</v>
      </c>
      <c r="Q9" s="6">
        <v>7760.1028113346611</v>
      </c>
      <c r="R9" s="6">
        <v>7894.2175781647766</v>
      </c>
      <c r="S9" s="6">
        <v>8028.3323449948921</v>
      </c>
      <c r="T9" s="6">
        <v>8162.4471118250076</v>
      </c>
      <c r="U9" s="6">
        <v>8296.5618786551222</v>
      </c>
      <c r="V9" s="6">
        <v>8430.6766454852386</v>
      </c>
      <c r="W9" s="6">
        <v>8564.7914123153532</v>
      </c>
      <c r="X9" s="6">
        <v>8698.9061791454697</v>
      </c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</row>
    <row r="10" spans="2:53" x14ac:dyDescent="0.25">
      <c r="C10" s="6" t="s">
        <v>65</v>
      </c>
      <c r="E10" s="6">
        <v>1059.7273465904264</v>
      </c>
      <c r="F10" s="6">
        <v>1128.7976848897395</v>
      </c>
      <c r="H10" s="6">
        <v>1079.2411823903722</v>
      </c>
      <c r="I10" s="6">
        <v>1062.4264193155138</v>
      </c>
      <c r="J10" s="6">
        <v>1091.8792835615541</v>
      </c>
      <c r="L10" s="6">
        <v>1201.1736160892985</v>
      </c>
      <c r="M10" s="6">
        <v>1086.9555417727804</v>
      </c>
      <c r="N10" s="6">
        <v>1115.2748821790942</v>
      </c>
      <c r="P10" s="6">
        <v>1086.9555417727804</v>
      </c>
      <c r="Q10" s="6">
        <v>1105.5572599321174</v>
      </c>
      <c r="R10" s="6">
        <v>1124.1589780914544</v>
      </c>
      <c r="S10" s="6">
        <v>1142.7606962507914</v>
      </c>
      <c r="T10" s="6">
        <v>1161.3624144101284</v>
      </c>
      <c r="U10" s="6">
        <v>1179.9641325694654</v>
      </c>
      <c r="V10" s="6">
        <v>1198.5658507288026</v>
      </c>
      <c r="W10" s="6">
        <v>1217.1675688881394</v>
      </c>
      <c r="X10" s="6">
        <v>1235.7692870474766</v>
      </c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</row>
    <row r="11" spans="2:53" x14ac:dyDescent="0.25">
      <c r="C11" s="6" t="s">
        <v>64</v>
      </c>
      <c r="E11" s="6">
        <v>529863.67329521314</v>
      </c>
      <c r="F11" s="6">
        <v>564398.84244486969</v>
      </c>
      <c r="H11" s="6">
        <v>539620.59119518613</v>
      </c>
      <c r="I11" s="6">
        <v>531213.20965775696</v>
      </c>
      <c r="J11" s="6">
        <v>545939.64178077702</v>
      </c>
      <c r="L11" s="6">
        <v>600586.80804464931</v>
      </c>
      <c r="M11" s="6">
        <v>543477.77088639024</v>
      </c>
      <c r="N11" s="6">
        <v>557637.44108954712</v>
      </c>
      <c r="P11" s="6">
        <v>543477.77088639024</v>
      </c>
      <c r="Q11" s="6">
        <v>552778.62996605865</v>
      </c>
      <c r="R11" s="6">
        <v>562079.48904572718</v>
      </c>
      <c r="S11" s="6">
        <v>571380.34812539571</v>
      </c>
      <c r="T11" s="6">
        <v>580681.20720506425</v>
      </c>
      <c r="U11" s="6">
        <v>589982.06628473266</v>
      </c>
      <c r="V11" s="6">
        <v>599282.92536440131</v>
      </c>
      <c r="W11" s="6">
        <v>608583.78444406972</v>
      </c>
      <c r="X11" s="6">
        <v>617884.64352373825</v>
      </c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</row>
    <row r="12" spans="2:53" x14ac:dyDescent="0.25">
      <c r="L12" s="6">
        <v>97.99</v>
      </c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</row>
    <row r="13" spans="2:53" x14ac:dyDescent="0.25">
      <c r="B13" s="5" t="s">
        <v>86</v>
      </c>
      <c r="C13" s="9" t="s">
        <v>81</v>
      </c>
      <c r="D13" s="6" t="s">
        <v>85</v>
      </c>
      <c r="L13" s="6">
        <v>55.555555555555557</v>
      </c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</row>
    <row r="14" spans="2:53" x14ac:dyDescent="0.25">
      <c r="B14" s="5" t="s">
        <v>80</v>
      </c>
      <c r="C14" s="9" t="s">
        <v>81</v>
      </c>
      <c r="D14" s="14" t="s">
        <v>82</v>
      </c>
      <c r="E14" s="6">
        <v>17.23</v>
      </c>
      <c r="F14" s="6">
        <v>11.9</v>
      </c>
      <c r="H14" s="6">
        <v>18.510000000000002</v>
      </c>
      <c r="I14" s="6">
        <v>18.510000000000002</v>
      </c>
      <c r="J14" s="6">
        <v>11.9</v>
      </c>
      <c r="L14" s="6">
        <v>136</v>
      </c>
      <c r="M14" s="6">
        <v>11.9</v>
      </c>
      <c r="N14" s="6">
        <v>4.2</v>
      </c>
      <c r="P14" s="6">
        <v>11.9</v>
      </c>
      <c r="Q14" s="6">
        <v>11.9</v>
      </c>
      <c r="R14" s="6">
        <v>11.9</v>
      </c>
      <c r="S14" s="6">
        <v>11.9</v>
      </c>
      <c r="T14" s="6">
        <v>11.9</v>
      </c>
      <c r="U14" s="6">
        <v>11.9</v>
      </c>
      <c r="V14" s="6">
        <v>11.9</v>
      </c>
      <c r="W14" s="6">
        <v>11.9</v>
      </c>
      <c r="X14" s="6">
        <v>11.9</v>
      </c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</row>
    <row r="15" spans="2:53" x14ac:dyDescent="0.25">
      <c r="B15" s="5" t="s">
        <v>88</v>
      </c>
      <c r="C15" s="9" t="s">
        <v>89</v>
      </c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</row>
    <row r="16" spans="2:53" x14ac:dyDescent="0.25">
      <c r="C16" s="9"/>
      <c r="F16" s="6" t="s">
        <v>118</v>
      </c>
      <c r="J16" s="6" t="s">
        <v>118</v>
      </c>
      <c r="N16" s="6" t="s">
        <v>117</v>
      </c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</row>
    <row r="17" spans="2:53" x14ac:dyDescent="0.25">
      <c r="B17" s="5" t="s">
        <v>114</v>
      </c>
      <c r="C17" s="9" t="s">
        <v>115</v>
      </c>
      <c r="D17" s="6" t="s">
        <v>116</v>
      </c>
      <c r="E17" s="6">
        <v>0.2</v>
      </c>
      <c r="F17" s="6">
        <v>1.36</v>
      </c>
      <c r="H17" s="6">
        <v>0.18</v>
      </c>
      <c r="I17" s="6">
        <v>0.18</v>
      </c>
      <c r="J17" s="6">
        <v>0.99</v>
      </c>
      <c r="L17" s="6">
        <v>2.0699999999999998</v>
      </c>
      <c r="M17" s="6">
        <v>1.36</v>
      </c>
      <c r="N17" s="6">
        <v>0.87</v>
      </c>
      <c r="P17" s="6">
        <v>1.36</v>
      </c>
      <c r="Q17" s="6">
        <v>1.36</v>
      </c>
      <c r="R17" s="6">
        <v>1.36</v>
      </c>
      <c r="S17" s="6">
        <v>1.36</v>
      </c>
      <c r="T17" s="6">
        <v>1.36</v>
      </c>
      <c r="U17" s="6">
        <v>1.36</v>
      </c>
      <c r="V17" s="6">
        <v>1.36</v>
      </c>
      <c r="W17" s="6">
        <v>1.36</v>
      </c>
      <c r="X17" s="6">
        <v>1.36</v>
      </c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</row>
    <row r="18" spans="2:53" x14ac:dyDescent="0.25">
      <c r="B18" s="8" t="s">
        <v>74</v>
      </c>
      <c r="C18" s="8"/>
      <c r="D18" s="8"/>
      <c r="E18" s="8">
        <v>0.83333333333333337</v>
      </c>
      <c r="F18" s="8">
        <v>0.42372881355932196</v>
      </c>
      <c r="G18" s="8"/>
      <c r="H18" s="8">
        <v>0.84745762711864414</v>
      </c>
      <c r="I18" s="8">
        <v>0.84745762711864414</v>
      </c>
      <c r="J18" s="8">
        <v>0.50251256281407031</v>
      </c>
      <c r="K18" s="8"/>
      <c r="L18" s="8">
        <v>0.32573289902280134</v>
      </c>
      <c r="M18" s="8">
        <v>0.42372881355932196</v>
      </c>
      <c r="N18" s="8">
        <v>0.53475935828876997</v>
      </c>
      <c r="O18" s="8"/>
      <c r="P18" s="8">
        <v>0.42372881355932196</v>
      </c>
      <c r="Q18" s="8">
        <v>0.42372881355932196</v>
      </c>
      <c r="R18" s="8">
        <v>0.42372881355932196</v>
      </c>
      <c r="S18" s="8">
        <v>0.42372881355932196</v>
      </c>
      <c r="T18" s="8">
        <v>0.42372881355932196</v>
      </c>
      <c r="U18" s="8">
        <v>0.42372881355932196</v>
      </c>
      <c r="V18" s="8">
        <v>0.42372881355932196</v>
      </c>
      <c r="W18" s="8">
        <v>0.42372881355932196</v>
      </c>
      <c r="X18" s="8">
        <v>0.42372881355932196</v>
      </c>
      <c r="Y18" s="8"/>
      <c r="Z18" s="8"/>
      <c r="AA18" s="8"/>
      <c r="AB18" s="8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</row>
    <row r="19" spans="2:53" x14ac:dyDescent="0.25">
      <c r="B19" s="8" t="s">
        <v>32</v>
      </c>
      <c r="C19" s="8" t="s">
        <v>33</v>
      </c>
      <c r="D19" s="8"/>
      <c r="E19" s="8">
        <v>1</v>
      </c>
      <c r="F19" s="8">
        <v>1</v>
      </c>
      <c r="G19" s="8"/>
      <c r="H19" s="8">
        <v>1</v>
      </c>
      <c r="I19" s="8">
        <v>1</v>
      </c>
      <c r="J19" s="8">
        <v>1</v>
      </c>
      <c r="K19" s="8"/>
      <c r="L19" s="8">
        <v>1</v>
      </c>
      <c r="M19" s="8">
        <v>1</v>
      </c>
      <c r="N19" s="8">
        <v>1</v>
      </c>
      <c r="O19" s="8"/>
      <c r="P19" s="8">
        <v>1</v>
      </c>
      <c r="Q19" s="8">
        <v>1</v>
      </c>
      <c r="R19" s="8">
        <v>1</v>
      </c>
      <c r="S19" s="8">
        <v>1</v>
      </c>
      <c r="T19" s="8">
        <v>1</v>
      </c>
      <c r="U19" s="8">
        <v>1</v>
      </c>
      <c r="V19" s="8">
        <v>1</v>
      </c>
      <c r="W19" s="8">
        <v>1</v>
      </c>
      <c r="X19" s="8">
        <v>1</v>
      </c>
      <c r="Y19" s="8"/>
      <c r="Z19" s="8"/>
      <c r="AA19" s="8"/>
      <c r="AB19" s="8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</row>
    <row r="20" spans="2:53" x14ac:dyDescent="0.25">
      <c r="B20" s="8" t="s">
        <v>34</v>
      </c>
      <c r="C20" s="8"/>
      <c r="D20" s="8"/>
      <c r="E20" s="8">
        <v>0.47</v>
      </c>
      <c r="F20" s="8">
        <v>0.45</v>
      </c>
      <c r="G20" s="8"/>
      <c r="H20" s="8">
        <v>0.38</v>
      </c>
      <c r="I20" s="8">
        <v>0.5</v>
      </c>
      <c r="J20" s="8">
        <v>0.5</v>
      </c>
      <c r="K20" s="8"/>
      <c r="L20" s="8">
        <v>1</v>
      </c>
      <c r="M20" s="8">
        <v>0.65</v>
      </c>
      <c r="N20" s="8">
        <v>0.7</v>
      </c>
      <c r="O20" s="8"/>
      <c r="P20" s="8">
        <v>0.65</v>
      </c>
      <c r="Q20" s="8">
        <v>0.65</v>
      </c>
      <c r="R20" s="8">
        <v>0.65</v>
      </c>
      <c r="S20" s="8">
        <v>0.65</v>
      </c>
      <c r="T20" s="8">
        <v>0.65</v>
      </c>
      <c r="U20" s="8">
        <v>0.65</v>
      </c>
      <c r="V20" s="8">
        <v>0.65</v>
      </c>
      <c r="W20" s="8">
        <v>0.65</v>
      </c>
      <c r="X20" s="8">
        <v>0.65</v>
      </c>
      <c r="Y20" s="8"/>
      <c r="Z20" s="8"/>
      <c r="AA20" s="8"/>
      <c r="AB20" s="8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</row>
    <row r="21" spans="2:53" x14ac:dyDescent="0.25">
      <c r="B21" s="8" t="s">
        <v>35</v>
      </c>
      <c r="C21" s="8"/>
      <c r="D21" s="8"/>
      <c r="E21" s="8">
        <v>0.4</v>
      </c>
      <c r="F21" s="8">
        <v>0.4</v>
      </c>
      <c r="G21" s="8"/>
      <c r="H21" s="8">
        <v>1</v>
      </c>
      <c r="I21" s="8">
        <v>1</v>
      </c>
      <c r="J21" s="8">
        <v>1</v>
      </c>
      <c r="K21" s="8"/>
      <c r="L21" s="8">
        <v>1</v>
      </c>
      <c r="M21" s="8">
        <v>1</v>
      </c>
      <c r="N21" s="8">
        <v>1</v>
      </c>
      <c r="O21" s="8"/>
      <c r="P21" s="8">
        <v>1</v>
      </c>
      <c r="Q21" s="8">
        <v>1</v>
      </c>
      <c r="R21" s="8">
        <v>1</v>
      </c>
      <c r="S21" s="8">
        <v>1</v>
      </c>
      <c r="T21" s="8">
        <v>1</v>
      </c>
      <c r="U21" s="8">
        <v>1</v>
      </c>
      <c r="V21" s="8">
        <v>1</v>
      </c>
      <c r="W21" s="8">
        <v>1</v>
      </c>
      <c r="X21" s="8">
        <v>1</v>
      </c>
      <c r="Y21" s="8"/>
      <c r="Z21" s="8"/>
      <c r="AA21" s="8"/>
      <c r="AB21" s="8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</row>
    <row r="22" spans="2:53" x14ac:dyDescent="0.25">
      <c r="B22" s="8" t="s">
        <v>36</v>
      </c>
      <c r="C22" s="8"/>
      <c r="D22" s="8"/>
      <c r="E22" s="8">
        <v>0.94</v>
      </c>
      <c r="F22" s="8">
        <v>0.94</v>
      </c>
      <c r="G22" s="8"/>
      <c r="H22" s="8">
        <v>0.94</v>
      </c>
      <c r="I22" s="8">
        <v>0.94</v>
      </c>
      <c r="J22" s="8">
        <v>0.94</v>
      </c>
      <c r="K22" s="8"/>
      <c r="L22" s="8">
        <v>0.94</v>
      </c>
      <c r="M22" s="8">
        <v>0.94</v>
      </c>
      <c r="N22" s="8">
        <v>0.94</v>
      </c>
      <c r="O22" s="8"/>
      <c r="P22" s="8">
        <v>0.94</v>
      </c>
      <c r="Q22" s="8">
        <v>0.94</v>
      </c>
      <c r="R22" s="8">
        <v>0.94</v>
      </c>
      <c r="S22" s="8">
        <v>0.94</v>
      </c>
      <c r="T22" s="8">
        <v>0.94</v>
      </c>
      <c r="U22" s="8">
        <v>0.94</v>
      </c>
      <c r="V22" s="8">
        <v>0.94</v>
      </c>
      <c r="W22" s="8">
        <v>0.94</v>
      </c>
      <c r="X22" s="8">
        <v>0.94</v>
      </c>
      <c r="Y22" s="8"/>
      <c r="Z22" s="8"/>
      <c r="AA22" s="8"/>
      <c r="AB22" s="8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</row>
    <row r="23" spans="2:53" x14ac:dyDescent="0.25">
      <c r="B23" s="8" t="s">
        <v>37</v>
      </c>
      <c r="C23" s="8"/>
      <c r="D23" s="8"/>
      <c r="E23" s="8">
        <v>1</v>
      </c>
      <c r="F23" s="8">
        <v>1</v>
      </c>
      <c r="G23" s="8"/>
      <c r="H23" s="8">
        <v>0.95</v>
      </c>
      <c r="I23" s="8">
        <v>0.95</v>
      </c>
      <c r="J23" s="8">
        <v>0.95</v>
      </c>
      <c r="K23" s="8"/>
      <c r="L23" s="8">
        <v>1</v>
      </c>
      <c r="M23" s="8">
        <v>0.95</v>
      </c>
      <c r="N23" s="8">
        <v>0.95</v>
      </c>
      <c r="O23" s="8"/>
      <c r="P23" s="8">
        <v>0.95</v>
      </c>
      <c r="Q23" s="8">
        <v>0.95</v>
      </c>
      <c r="R23" s="8">
        <v>0.95</v>
      </c>
      <c r="S23" s="8">
        <v>0.95</v>
      </c>
      <c r="T23" s="8">
        <v>0.95</v>
      </c>
      <c r="U23" s="8">
        <v>0.95</v>
      </c>
      <c r="V23" s="8">
        <v>0.95</v>
      </c>
      <c r="W23" s="8">
        <v>0.95</v>
      </c>
      <c r="X23" s="8">
        <v>0.95</v>
      </c>
      <c r="Y23" s="8"/>
      <c r="Z23" s="8"/>
      <c r="AA23" s="8"/>
      <c r="AB23" s="8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</row>
    <row r="24" spans="2:53" x14ac:dyDescent="0.25">
      <c r="B24" s="8" t="s">
        <v>38</v>
      </c>
      <c r="C24" s="8"/>
      <c r="D24" s="8"/>
      <c r="E24" s="8">
        <v>1</v>
      </c>
      <c r="F24" s="8">
        <v>1</v>
      </c>
      <c r="G24" s="8"/>
      <c r="H24" s="8">
        <v>0.99</v>
      </c>
      <c r="I24" s="8">
        <v>0.99</v>
      </c>
      <c r="J24" s="8">
        <v>0.99</v>
      </c>
      <c r="K24" s="8"/>
      <c r="L24" s="8">
        <v>0.99</v>
      </c>
      <c r="M24" s="8">
        <v>0.99</v>
      </c>
      <c r="N24" s="8">
        <v>0.99</v>
      </c>
      <c r="O24" s="8"/>
      <c r="P24" s="8">
        <v>0.99</v>
      </c>
      <c r="Q24" s="8">
        <v>0.99</v>
      </c>
      <c r="R24" s="8">
        <v>0.99</v>
      </c>
      <c r="S24" s="8">
        <v>0.99</v>
      </c>
      <c r="T24" s="8">
        <v>0.99</v>
      </c>
      <c r="U24" s="8">
        <v>0.99</v>
      </c>
      <c r="V24" s="8">
        <v>0.99</v>
      </c>
      <c r="W24" s="8">
        <v>0.99</v>
      </c>
      <c r="X24" s="8">
        <v>0.99</v>
      </c>
      <c r="Y24" s="8"/>
      <c r="Z24" s="8"/>
      <c r="AA24" s="8"/>
      <c r="AB24" s="8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2:53" x14ac:dyDescent="0.25">
      <c r="B25" s="8" t="s">
        <v>40</v>
      </c>
      <c r="C25" s="8"/>
      <c r="D25" s="8"/>
      <c r="E25" s="8">
        <v>1</v>
      </c>
      <c r="F25" s="8">
        <v>1</v>
      </c>
      <c r="G25" s="8"/>
      <c r="H25" s="8">
        <v>0.99</v>
      </c>
      <c r="I25" s="8">
        <v>0.99</v>
      </c>
      <c r="J25" s="8">
        <v>0.99</v>
      </c>
      <c r="K25" s="8"/>
      <c r="L25" s="8">
        <v>0.99</v>
      </c>
      <c r="M25" s="8">
        <v>0.99</v>
      </c>
      <c r="N25" s="8">
        <v>0.99</v>
      </c>
      <c r="O25" s="8"/>
      <c r="P25" s="8">
        <v>0.99</v>
      </c>
      <c r="Q25" s="8">
        <v>0.99</v>
      </c>
      <c r="R25" s="8">
        <v>0.99</v>
      </c>
      <c r="S25" s="8">
        <v>0.99</v>
      </c>
      <c r="T25" s="8">
        <v>0.99</v>
      </c>
      <c r="U25" s="8">
        <v>0.99</v>
      </c>
      <c r="V25" s="8">
        <v>0.99</v>
      </c>
      <c r="W25" s="8">
        <v>0.99</v>
      </c>
      <c r="X25" s="8">
        <v>0.99</v>
      </c>
      <c r="Y25" s="8"/>
      <c r="Z25" s="8"/>
      <c r="AA25" s="8"/>
      <c r="AB25" s="8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</row>
    <row r="26" spans="2:53" x14ac:dyDescent="0.25">
      <c r="B26" s="8" t="s">
        <v>39</v>
      </c>
      <c r="C26" s="8"/>
      <c r="D26" s="8"/>
      <c r="E26" s="8">
        <v>1</v>
      </c>
      <c r="F26" s="8">
        <v>1</v>
      </c>
      <c r="G26" s="8"/>
      <c r="H26" s="8">
        <v>0.88</v>
      </c>
      <c r="I26" s="8">
        <v>0.88</v>
      </c>
      <c r="J26" s="8">
        <v>0.88</v>
      </c>
      <c r="K26" s="8"/>
      <c r="L26" s="8">
        <v>0.88</v>
      </c>
      <c r="M26" s="8">
        <v>0.88</v>
      </c>
      <c r="N26" s="8">
        <v>0.88</v>
      </c>
      <c r="O26" s="8"/>
      <c r="P26" s="8">
        <v>0.88</v>
      </c>
      <c r="Q26" s="8">
        <v>0.88</v>
      </c>
      <c r="R26" s="8">
        <v>0.88</v>
      </c>
      <c r="S26" s="8">
        <v>0.88</v>
      </c>
      <c r="T26" s="8">
        <v>0.88</v>
      </c>
      <c r="U26" s="8">
        <v>0.88</v>
      </c>
      <c r="V26" s="8">
        <v>0.88</v>
      </c>
      <c r="W26" s="8">
        <v>0.88</v>
      </c>
      <c r="X26" s="8">
        <v>0.88</v>
      </c>
      <c r="Y26" s="8"/>
      <c r="Z26" s="8"/>
      <c r="AA26" s="8"/>
      <c r="AB26" s="8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</row>
    <row r="27" spans="2:53" x14ac:dyDescent="0.25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</row>
    <row r="28" spans="2:53" x14ac:dyDescent="0.25">
      <c r="B28" s="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</row>
    <row r="29" spans="2:53" x14ac:dyDescent="0.25">
      <c r="B29" s="7" t="s">
        <v>59</v>
      </c>
      <c r="C29" s="8" t="s">
        <v>58</v>
      </c>
      <c r="D29" s="8"/>
      <c r="E29" s="8">
        <v>100</v>
      </c>
      <c r="F29" s="8">
        <v>100</v>
      </c>
      <c r="G29" s="8"/>
      <c r="H29" s="8">
        <v>100</v>
      </c>
      <c r="I29" s="8">
        <v>100</v>
      </c>
      <c r="J29" s="8">
        <v>100</v>
      </c>
      <c r="K29" s="8"/>
      <c r="L29" s="8">
        <v>100</v>
      </c>
      <c r="M29" s="8">
        <v>100</v>
      </c>
      <c r="N29" s="8">
        <v>100</v>
      </c>
      <c r="O29" s="8"/>
      <c r="P29" s="8">
        <v>100</v>
      </c>
      <c r="Q29" s="8">
        <v>100</v>
      </c>
      <c r="R29" s="8">
        <v>100</v>
      </c>
      <c r="S29" s="8">
        <v>100</v>
      </c>
      <c r="T29" s="8">
        <v>100</v>
      </c>
      <c r="U29" s="8">
        <v>100</v>
      </c>
      <c r="V29" s="8">
        <v>100</v>
      </c>
      <c r="W29" s="8">
        <v>100</v>
      </c>
      <c r="X29" s="8">
        <v>100</v>
      </c>
      <c r="Y29" s="8"/>
      <c r="Z29" s="8"/>
      <c r="AA29" s="8"/>
      <c r="AB29" s="8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</row>
    <row r="30" spans="2:53" x14ac:dyDescent="0.25">
      <c r="B30" s="5" t="s">
        <v>30</v>
      </c>
      <c r="C30" s="6" t="s">
        <v>29</v>
      </c>
      <c r="D30" s="6" t="s">
        <v>31</v>
      </c>
      <c r="E30" s="6">
        <v>0.17671999999999999</v>
      </c>
      <c r="F30" s="6">
        <v>0.16920000000000002</v>
      </c>
      <c r="H30" s="6">
        <v>0.29267667792000002</v>
      </c>
      <c r="I30" s="6">
        <v>0.38510089199999997</v>
      </c>
      <c r="J30" s="6">
        <v>0.38510089199999997</v>
      </c>
      <c r="L30" s="6">
        <v>0.81073871999999991</v>
      </c>
      <c r="M30" s="6">
        <v>0.50063115959999993</v>
      </c>
      <c r="N30" s="6">
        <v>0.53914124879999992</v>
      </c>
      <c r="P30" s="6">
        <v>0.50063115959999993</v>
      </c>
      <c r="Q30" s="6">
        <v>0.50063115959999993</v>
      </c>
      <c r="R30" s="6">
        <v>0.50063115959999993</v>
      </c>
      <c r="S30" s="6">
        <v>0.50063115959999993</v>
      </c>
      <c r="T30" s="6">
        <v>0.50063115959999993</v>
      </c>
      <c r="U30" s="6">
        <v>0.50063115959999993</v>
      </c>
      <c r="V30" s="6">
        <v>0.50063115959999993</v>
      </c>
      <c r="W30" s="6">
        <v>0.50063115959999993</v>
      </c>
      <c r="X30" s="6">
        <v>0.50063115959999993</v>
      </c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</row>
    <row r="31" spans="2:53" x14ac:dyDescent="0.25">
      <c r="B31" s="5" t="s">
        <v>75</v>
      </c>
      <c r="C31" s="6" t="s">
        <v>29</v>
      </c>
      <c r="D31" s="14" t="s">
        <v>31</v>
      </c>
      <c r="E31" s="6">
        <v>0.14726666666666666</v>
      </c>
      <c r="F31" s="6">
        <v>7.1694915254237282E-2</v>
      </c>
      <c r="H31" s="6">
        <v>0.24803108298305088</v>
      </c>
      <c r="I31" s="6">
        <v>0.32635668813559321</v>
      </c>
      <c r="J31" s="6">
        <v>0.19351803618090449</v>
      </c>
      <c r="L31" s="6">
        <v>0.26408427361563519</v>
      </c>
      <c r="M31" s="6">
        <v>0.21213184728813553</v>
      </c>
      <c r="N31" s="6">
        <v>0.28831082823529403</v>
      </c>
      <c r="P31" s="6">
        <v>0.21213184728813553</v>
      </c>
      <c r="Q31" s="6">
        <v>0.21213184728813553</v>
      </c>
      <c r="R31" s="6">
        <v>0.21213184728813553</v>
      </c>
      <c r="S31" s="6">
        <v>0.21213184728813553</v>
      </c>
      <c r="T31" s="6">
        <v>0.21213184728813553</v>
      </c>
      <c r="U31" s="6">
        <v>0.21213184728813553</v>
      </c>
      <c r="V31" s="6">
        <v>0.21213184728813553</v>
      </c>
      <c r="W31" s="6">
        <v>0.21213184728813553</v>
      </c>
      <c r="X31" s="6">
        <v>0.21213184728813553</v>
      </c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</row>
    <row r="32" spans="2:53" x14ac:dyDescent="0.25">
      <c r="B32" s="5" t="s">
        <v>28</v>
      </c>
      <c r="C32" s="6" t="s">
        <v>7</v>
      </c>
      <c r="E32" s="6">
        <v>832.86821774896862</v>
      </c>
      <c r="F32" s="6">
        <v>926.58145187145976</v>
      </c>
      <c r="H32" s="6">
        <v>512.15125730649606</v>
      </c>
      <c r="I32" s="6">
        <v>383.1706080605818</v>
      </c>
      <c r="J32" s="6">
        <v>393.79296429825121</v>
      </c>
      <c r="L32" s="6">
        <v>205.77505212163373</v>
      </c>
      <c r="M32" s="6">
        <v>301.5516820045728</v>
      </c>
      <c r="N32" s="6">
        <v>287.30766465326377</v>
      </c>
      <c r="P32" s="6">
        <v>301.5516820045728</v>
      </c>
      <c r="Q32" s="6">
        <v>306.71231570443359</v>
      </c>
      <c r="R32" s="6">
        <v>311.87294940429439</v>
      </c>
      <c r="S32" s="6">
        <v>317.03358310415524</v>
      </c>
      <c r="T32" s="6">
        <v>322.19421680401604</v>
      </c>
      <c r="U32" s="6">
        <v>327.35485050387678</v>
      </c>
      <c r="V32" s="6">
        <v>332.51548420373774</v>
      </c>
      <c r="W32" s="6">
        <v>337.67611790359848</v>
      </c>
      <c r="X32" s="6">
        <v>342.83675160345933</v>
      </c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3"/>
      <c r="AX32" s="2"/>
      <c r="AY32" s="2"/>
      <c r="AZ32" s="2"/>
      <c r="BA32" s="2"/>
    </row>
    <row r="33" spans="1:66" x14ac:dyDescent="0.25">
      <c r="B33" s="5" t="s">
        <v>28</v>
      </c>
      <c r="C33" s="6" t="s">
        <v>64</v>
      </c>
      <c r="E33" s="6">
        <v>2998323.1852377388</v>
      </c>
      <c r="F33" s="6">
        <v>3335690.5581848086</v>
      </c>
      <c r="H33" s="6">
        <v>1843743.0513089448</v>
      </c>
      <c r="I33" s="6">
        <v>1379413.085487626</v>
      </c>
      <c r="J33" s="6">
        <v>1417653.5373508744</v>
      </c>
      <c r="L33" s="6">
        <v>740789.59500620537</v>
      </c>
      <c r="M33" s="6">
        <v>1085585.1867483126</v>
      </c>
      <c r="N33" s="6">
        <v>1034306.7653063373</v>
      </c>
      <c r="P33" s="6">
        <v>1085585.1867483126</v>
      </c>
      <c r="Q33" s="6">
        <v>1104163.4532051983</v>
      </c>
      <c r="R33" s="6">
        <v>1122741.719662084</v>
      </c>
      <c r="S33" s="6">
        <v>1141319.98611897</v>
      </c>
      <c r="T33" s="6">
        <v>1159898.2525758557</v>
      </c>
      <c r="U33" s="6">
        <v>1178476.5190327412</v>
      </c>
      <c r="V33" s="6">
        <v>1197054.7854896274</v>
      </c>
      <c r="W33" s="6">
        <v>1215633.0519465129</v>
      </c>
      <c r="X33" s="6">
        <v>1234211.3184033989</v>
      </c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</row>
    <row r="34" spans="1:66" x14ac:dyDescent="0.25">
      <c r="B34" s="5" t="s">
        <v>68</v>
      </c>
      <c r="C34" s="6" t="s">
        <v>65</v>
      </c>
      <c r="E34" s="6">
        <v>7195.9756445705734</v>
      </c>
      <c r="F34" s="6">
        <v>15744.459434632299</v>
      </c>
      <c r="H34" s="6">
        <v>4351.2336010891095</v>
      </c>
      <c r="I34" s="6">
        <v>3255.4148817507971</v>
      </c>
      <c r="J34" s="6">
        <v>5642.2610786564801</v>
      </c>
      <c r="L34" s="6">
        <v>4548.4481133381005</v>
      </c>
      <c r="M34" s="6">
        <v>5123.9620814520358</v>
      </c>
      <c r="N34" s="6">
        <v>3868.3073022457015</v>
      </c>
      <c r="P34" s="6">
        <v>5123.9620814520358</v>
      </c>
      <c r="Q34" s="6">
        <v>5211.6514991285367</v>
      </c>
      <c r="R34" s="6">
        <v>5299.3409168050375</v>
      </c>
      <c r="S34" s="6">
        <v>5387.0303344815393</v>
      </c>
      <c r="T34" s="6">
        <v>5474.7197521580392</v>
      </c>
      <c r="U34" s="6">
        <v>5562.4091698345392</v>
      </c>
      <c r="V34" s="6">
        <v>5650.0985875110428</v>
      </c>
      <c r="W34" s="6">
        <v>5737.7880051875427</v>
      </c>
      <c r="X34" s="6">
        <v>5825.4774228640435</v>
      </c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</row>
    <row r="35" spans="1:66" x14ac:dyDescent="0.25">
      <c r="B35" s="5" t="s">
        <v>78</v>
      </c>
      <c r="C35" s="6" t="s">
        <v>77</v>
      </c>
      <c r="E35" s="6">
        <v>16.622491415770135</v>
      </c>
      <c r="F35" s="6">
        <v>4.562274413179637E-3</v>
      </c>
      <c r="H35" s="6">
        <v>25.217131493384283</v>
      </c>
      <c r="I35" s="6">
        <v>33.70557482310349</v>
      </c>
      <c r="J35" s="6">
        <v>1.0734876528668273E-2</v>
      </c>
      <c r="M35" s="6">
        <v>1.4226131318129127E-2</v>
      </c>
      <c r="N35" s="6">
        <v>1.4713560999849152E-2</v>
      </c>
      <c r="P35" s="6">
        <v>1.4226131318129127E-2</v>
      </c>
      <c r="Q35" s="6">
        <v>1.5253345698064464E-2</v>
      </c>
      <c r="R35" s="6">
        <v>1.6440447345612289E-2</v>
      </c>
      <c r="S35" s="6">
        <v>0.61288521540397967</v>
      </c>
      <c r="T35" s="6">
        <v>0.8860113808151977</v>
      </c>
      <c r="U35" s="6">
        <v>2.1448080111864162E-2</v>
      </c>
      <c r="V35" s="6">
        <v>2.387180203695833E-2</v>
      </c>
      <c r="W35" s="6">
        <v>2.6913093071350244E-2</v>
      </c>
      <c r="X35" s="6">
        <v>3.0842451724893014E-2</v>
      </c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J35" s="1" t="s">
        <v>161</v>
      </c>
      <c r="BL35" s="1" t="s">
        <v>163</v>
      </c>
    </row>
    <row r="36" spans="1:66" x14ac:dyDescent="0.25">
      <c r="B36" s="5" t="s">
        <v>78</v>
      </c>
      <c r="C36" s="6" t="s">
        <v>76</v>
      </c>
      <c r="E36" s="6">
        <v>5.884484358457283</v>
      </c>
      <c r="F36" s="6">
        <v>1.6150787359032982E-3</v>
      </c>
      <c r="H36" s="6">
        <v>8.9270502313028466</v>
      </c>
      <c r="I36" s="6">
        <v>11.932021673429443</v>
      </c>
      <c r="J36" s="6">
        <v>3.8002253358355538E-3</v>
      </c>
      <c r="M36" s="6">
        <v>5.0361552386466741E-3</v>
      </c>
      <c r="N36" s="6">
        <v>5.208708935092449E-3</v>
      </c>
      <c r="P36" s="6">
        <v>5.0361552386466741E-3</v>
      </c>
      <c r="Q36" s="6">
        <v>5.3997966928860316E-3</v>
      </c>
      <c r="R36" s="6">
        <v>5.8200394171666267E-3</v>
      </c>
      <c r="S36" s="6">
        <v>0.21696587914329496</v>
      </c>
      <c r="T36" s="6">
        <v>0.3136545528232787</v>
      </c>
      <c r="U36" s="6">
        <v>7.5927782893883324E-3</v>
      </c>
      <c r="V36" s="6">
        <v>8.4507936975921575E-3</v>
      </c>
      <c r="W36" s="6">
        <v>9.5274331178668379E-3</v>
      </c>
      <c r="X36" s="6">
        <v>1.0918455014476428E-2</v>
      </c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K36" s="1" t="s">
        <v>162</v>
      </c>
    </row>
    <row r="37" spans="1:66" x14ac:dyDescent="0.25">
      <c r="B37" s="5" t="s">
        <v>78</v>
      </c>
      <c r="C37" s="6" t="s">
        <v>79</v>
      </c>
      <c r="E37" s="6">
        <v>0.50027922519700763</v>
      </c>
      <c r="F37" s="6">
        <v>0.22865168124372504</v>
      </c>
      <c r="H37" s="6">
        <v>0.82735091931199201</v>
      </c>
      <c r="I37" s="6">
        <v>1.105848947297982</v>
      </c>
      <c r="J37" s="6">
        <v>0.63804157053638599</v>
      </c>
      <c r="L37" s="6">
        <v>0.79147811084081376</v>
      </c>
      <c r="M37" s="6">
        <v>0.7025807495792652</v>
      </c>
      <c r="N37" s="6">
        <v>0.9306388657158563</v>
      </c>
      <c r="P37" s="6">
        <v>0.7025807495792652</v>
      </c>
      <c r="Q37" s="6">
        <v>0.6907593726488187</v>
      </c>
      <c r="R37" s="6">
        <v>0.67932921782521127</v>
      </c>
      <c r="S37" s="6">
        <v>0.6682711803123299</v>
      </c>
      <c r="T37" s="6">
        <v>0.65756737933174525</v>
      </c>
      <c r="U37" s="6">
        <v>0.64720106164167535</v>
      </c>
      <c r="V37" s="6">
        <v>0.63715651404025486</v>
      </c>
      <c r="W37" s="6">
        <v>0.62741898389197048</v>
      </c>
      <c r="X37" s="6">
        <v>0.61797460683186334</v>
      </c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K37" s="1" t="s">
        <v>164</v>
      </c>
      <c r="BL37" s="1" t="s">
        <v>165</v>
      </c>
      <c r="BM37" s="1" t="s">
        <v>166</v>
      </c>
      <c r="BN37" s="1" t="s">
        <v>167</v>
      </c>
    </row>
    <row r="38" spans="1:66" x14ac:dyDescent="0.25">
      <c r="B38" s="5" t="s">
        <v>83</v>
      </c>
      <c r="C38" s="9" t="s">
        <v>84</v>
      </c>
      <c r="E38" s="6">
        <v>123.98666035595097</v>
      </c>
      <c r="F38" s="6">
        <v>187.35906727212438</v>
      </c>
      <c r="H38" s="6">
        <v>80.541333956159434</v>
      </c>
      <c r="I38" s="6">
        <v>60.257729461207255</v>
      </c>
      <c r="J38" s="6">
        <v>67.142906836012131</v>
      </c>
      <c r="L38" s="6">
        <v>618.58894341398172</v>
      </c>
      <c r="M38" s="6">
        <v>60.975148769279237</v>
      </c>
      <c r="N38" s="6">
        <v>16.246890669431949</v>
      </c>
      <c r="P38" s="6">
        <v>60.975148769279237</v>
      </c>
      <c r="Q38" s="6">
        <v>62.018652839629596</v>
      </c>
      <c r="R38" s="6">
        <v>63.062156909979947</v>
      </c>
      <c r="S38" s="6">
        <v>64.105660980330327</v>
      </c>
      <c r="T38" s="6">
        <v>65.149165050680679</v>
      </c>
      <c r="U38" s="6">
        <v>66.192669121031003</v>
      </c>
      <c r="V38" s="6">
        <v>67.236173191381411</v>
      </c>
      <c r="W38" s="6">
        <v>68.279677261731763</v>
      </c>
      <c r="X38" s="6">
        <v>69.323181332082129</v>
      </c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J38" s="1" t="s">
        <v>58</v>
      </c>
      <c r="BK38" s="1">
        <v>85</v>
      </c>
      <c r="BL38" s="1">
        <v>85</v>
      </c>
      <c r="BM38" s="1">
        <v>85</v>
      </c>
      <c r="BN38" s="1">
        <v>85</v>
      </c>
    </row>
    <row r="39" spans="1:66" x14ac:dyDescent="0.25"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J39" s="1" t="s">
        <v>5</v>
      </c>
      <c r="BK39" s="1">
        <v>48</v>
      </c>
      <c r="BL39" s="1">
        <v>91</v>
      </c>
      <c r="BM39" s="1">
        <v>72</v>
      </c>
      <c r="BN39" s="1">
        <v>90</v>
      </c>
    </row>
    <row r="40" spans="1:66" x14ac:dyDescent="0.25">
      <c r="A40" s="5" t="s">
        <v>55</v>
      </c>
      <c r="B40" s="7" t="s">
        <v>45</v>
      </c>
      <c r="C40" s="8" t="s">
        <v>56</v>
      </c>
      <c r="D40" s="8"/>
      <c r="E40" s="8">
        <v>0.8</v>
      </c>
      <c r="F40" s="8">
        <v>0.8</v>
      </c>
      <c r="G40" s="8"/>
      <c r="H40" s="8">
        <v>0.45</v>
      </c>
      <c r="I40" s="8">
        <v>0.82</v>
      </c>
      <c r="J40" s="8">
        <v>0.82</v>
      </c>
      <c r="K40" s="8"/>
      <c r="L40" s="8"/>
      <c r="M40" s="8">
        <v>0.65</v>
      </c>
      <c r="N40" s="8">
        <v>0.5</v>
      </c>
      <c r="O40" s="8"/>
      <c r="P40" s="8">
        <v>0.65</v>
      </c>
      <c r="Q40" s="8">
        <v>0.65</v>
      </c>
      <c r="R40" s="8">
        <v>0.65</v>
      </c>
      <c r="S40" s="8">
        <v>0.65</v>
      </c>
      <c r="T40" s="8">
        <v>0.65</v>
      </c>
      <c r="U40" s="8">
        <v>0.65</v>
      </c>
      <c r="V40" s="8">
        <v>0.65</v>
      </c>
      <c r="W40" s="8">
        <v>0.65</v>
      </c>
      <c r="X40" s="8">
        <v>0.65</v>
      </c>
      <c r="Y40" s="8"/>
      <c r="Z40" s="8"/>
      <c r="AA40" s="8"/>
      <c r="AB40" s="8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J40" s="1" t="s">
        <v>56</v>
      </c>
      <c r="BK40" s="1">
        <v>1.7708333333333333</v>
      </c>
      <c r="BL40" s="1">
        <v>0.93406593406593408</v>
      </c>
      <c r="BM40" s="1">
        <v>1.1805555555555556</v>
      </c>
      <c r="BN40" s="1">
        <v>0.94444444444444442</v>
      </c>
    </row>
    <row r="41" spans="1:66" x14ac:dyDescent="0.25">
      <c r="B41" s="7" t="s">
        <v>46</v>
      </c>
      <c r="C41" s="8" t="s">
        <v>57</v>
      </c>
      <c r="D41" s="8"/>
      <c r="E41" s="8">
        <v>2</v>
      </c>
      <c r="F41" s="8">
        <v>2</v>
      </c>
      <c r="G41" s="8"/>
      <c r="H41" s="8">
        <v>0.45</v>
      </c>
      <c r="I41" s="8">
        <v>3.2</v>
      </c>
      <c r="J41" s="8">
        <v>3.2</v>
      </c>
      <c r="K41" s="8"/>
      <c r="L41" s="8"/>
      <c r="M41" s="8">
        <v>0.65</v>
      </c>
      <c r="N41" s="8">
        <v>2</v>
      </c>
      <c r="O41" s="8"/>
      <c r="P41" s="8">
        <v>0.65</v>
      </c>
      <c r="Q41" s="8">
        <v>0.65</v>
      </c>
      <c r="R41" s="8">
        <v>0.65</v>
      </c>
      <c r="S41" s="8">
        <v>0.65</v>
      </c>
      <c r="T41" s="8">
        <v>0.65</v>
      </c>
      <c r="U41" s="8">
        <v>0.65</v>
      </c>
      <c r="V41" s="8">
        <v>0.65</v>
      </c>
      <c r="W41" s="8">
        <v>0.65</v>
      </c>
      <c r="X41" s="8">
        <v>0.65</v>
      </c>
      <c r="Y41" s="8"/>
      <c r="Z41" s="8"/>
      <c r="AA41" s="8"/>
      <c r="AB41" s="8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J41" s="1" t="s">
        <v>169</v>
      </c>
      <c r="BK41" s="1">
        <v>470</v>
      </c>
      <c r="BL41" s="1">
        <v>620</v>
      </c>
      <c r="BM41" s="1">
        <v>590</v>
      </c>
      <c r="BN41" s="1">
        <v>680</v>
      </c>
    </row>
    <row r="42" spans="1:66" x14ac:dyDescent="0.25">
      <c r="B42" s="5" t="s">
        <v>50</v>
      </c>
      <c r="C42" s="6" t="s">
        <v>6</v>
      </c>
      <c r="E42" s="6">
        <v>50</v>
      </c>
      <c r="F42" s="6">
        <v>50</v>
      </c>
      <c r="H42" s="6">
        <v>222.22222222222223</v>
      </c>
      <c r="I42" s="6">
        <v>31.25</v>
      </c>
      <c r="J42" s="6">
        <v>31.25</v>
      </c>
      <c r="M42" s="6">
        <v>153.84615384615384</v>
      </c>
      <c r="N42" s="6">
        <v>50</v>
      </c>
      <c r="P42" s="6">
        <v>153.84615384615384</v>
      </c>
      <c r="Q42" s="6">
        <v>153.84615384615384</v>
      </c>
      <c r="R42" s="6">
        <v>153.84615384615384</v>
      </c>
      <c r="S42" s="6">
        <v>153.84615384615384</v>
      </c>
      <c r="T42" s="6">
        <v>153.84615384615384</v>
      </c>
      <c r="U42" s="6">
        <v>153.84615384615384</v>
      </c>
      <c r="V42" s="6">
        <v>153.84615384615384</v>
      </c>
      <c r="W42" s="6">
        <v>153.84615384615384</v>
      </c>
      <c r="X42" s="6">
        <v>153.84615384615384</v>
      </c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</row>
    <row r="43" spans="1:66" x14ac:dyDescent="0.25">
      <c r="B43" s="5" t="s">
        <v>50</v>
      </c>
      <c r="C43" s="6" t="s">
        <v>42</v>
      </c>
      <c r="E43" s="6">
        <v>0.05</v>
      </c>
      <c r="F43" s="6">
        <v>0.05</v>
      </c>
      <c r="H43" s="6">
        <v>0.22222222222222224</v>
      </c>
      <c r="I43" s="6">
        <v>3.125E-2</v>
      </c>
      <c r="J43" s="6">
        <v>3.125E-2</v>
      </c>
      <c r="M43" s="6">
        <v>0.15384615384615383</v>
      </c>
      <c r="N43" s="6">
        <v>0.05</v>
      </c>
      <c r="P43" s="6">
        <v>0.15384615384615383</v>
      </c>
      <c r="Q43" s="6">
        <v>0.15384615384615383</v>
      </c>
      <c r="R43" s="6">
        <v>0.15384615384615383</v>
      </c>
      <c r="S43" s="6">
        <v>0.15384615384615383</v>
      </c>
      <c r="T43" s="6">
        <v>0.15384615384615383</v>
      </c>
      <c r="U43" s="6">
        <v>0.15384615384615383</v>
      </c>
      <c r="V43" s="6">
        <v>0.15384615384615383</v>
      </c>
      <c r="W43" s="6">
        <v>0.15384615384615383</v>
      </c>
      <c r="X43" s="6">
        <v>0.15384615384615383</v>
      </c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J43" s="1" t="s">
        <v>168</v>
      </c>
      <c r="BK43" s="1">
        <v>16</v>
      </c>
    </row>
    <row r="44" spans="1:66" x14ac:dyDescent="0.25">
      <c r="B44" s="5" t="s">
        <v>51</v>
      </c>
      <c r="C44" s="6" t="s">
        <v>5</v>
      </c>
      <c r="E44" s="6">
        <v>125</v>
      </c>
      <c r="F44" s="6">
        <v>125</v>
      </c>
      <c r="H44" s="6">
        <v>222.22222222222223</v>
      </c>
      <c r="I44" s="6">
        <v>121.95121951219512</v>
      </c>
      <c r="J44" s="6">
        <v>121.95121951219512</v>
      </c>
      <c r="M44" s="6">
        <v>153.84615384615384</v>
      </c>
      <c r="N44" s="6">
        <v>200</v>
      </c>
      <c r="P44" s="6">
        <v>153.84615384615384</v>
      </c>
      <c r="Q44" s="6">
        <v>153.84615384615384</v>
      </c>
      <c r="R44" s="6">
        <v>153.84615384615384</v>
      </c>
      <c r="S44" s="6">
        <v>153.84615384615384</v>
      </c>
      <c r="T44" s="6">
        <v>153.84615384615384</v>
      </c>
      <c r="U44" s="6">
        <v>153.84615384615384</v>
      </c>
      <c r="V44" s="6">
        <v>153.84615384615384</v>
      </c>
      <c r="W44" s="6">
        <v>153.84615384615384</v>
      </c>
      <c r="X44" s="6">
        <v>153.84615384615384</v>
      </c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J44" s="1" t="s">
        <v>170</v>
      </c>
      <c r="BK44" s="1">
        <v>7.5</v>
      </c>
    </row>
    <row r="45" spans="1:66" x14ac:dyDescent="0.25">
      <c r="B45" s="5" t="s">
        <v>9</v>
      </c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J45" s="1" t="s">
        <v>171</v>
      </c>
      <c r="BK45" s="1">
        <v>12</v>
      </c>
    </row>
    <row r="46" spans="1:66" x14ac:dyDescent="0.25"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</row>
    <row r="47" spans="1:66" x14ac:dyDescent="0.25">
      <c r="A47" s="5" t="s">
        <v>98</v>
      </c>
      <c r="B47" s="5" t="s">
        <v>99</v>
      </c>
      <c r="C47" s="6" t="s">
        <v>56</v>
      </c>
      <c r="D47" s="6" t="s">
        <v>105</v>
      </c>
      <c r="H47" s="6">
        <v>14.1</v>
      </c>
      <c r="I47" s="6">
        <v>14.1</v>
      </c>
      <c r="J47" s="6">
        <v>14.1</v>
      </c>
      <c r="L47" s="6">
        <v>14.1</v>
      </c>
      <c r="M47" s="6">
        <v>14.1</v>
      </c>
      <c r="N47" s="6">
        <v>14.1</v>
      </c>
      <c r="P47" s="6">
        <v>14.1</v>
      </c>
      <c r="Q47" s="6">
        <v>14.1</v>
      </c>
      <c r="R47" s="6">
        <v>14.1</v>
      </c>
      <c r="S47" s="6">
        <v>14.1</v>
      </c>
      <c r="T47" s="6">
        <v>14.1</v>
      </c>
      <c r="U47" s="6">
        <v>14.1</v>
      </c>
      <c r="V47" s="6">
        <v>14.1</v>
      </c>
      <c r="W47" s="6">
        <v>14.1</v>
      </c>
      <c r="X47" s="6">
        <v>14.1</v>
      </c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J47" s="1" t="s">
        <v>172</v>
      </c>
      <c r="BK47" s="1">
        <v>29.375</v>
      </c>
    </row>
    <row r="48" spans="1:66" x14ac:dyDescent="0.25">
      <c r="B48" s="5" t="s">
        <v>100</v>
      </c>
      <c r="C48" s="6" t="s">
        <v>57</v>
      </c>
      <c r="D48" s="6" t="s">
        <v>105</v>
      </c>
      <c r="H48" s="6">
        <v>13.4</v>
      </c>
      <c r="I48" s="6">
        <v>13.4</v>
      </c>
      <c r="J48" s="6">
        <v>13.4</v>
      </c>
      <c r="L48" s="6">
        <v>13.4</v>
      </c>
      <c r="M48" s="6">
        <v>13.4</v>
      </c>
      <c r="N48" s="6">
        <v>13.4</v>
      </c>
      <c r="P48" s="6">
        <v>13.4</v>
      </c>
      <c r="Q48" s="6">
        <v>13.4</v>
      </c>
      <c r="R48" s="6">
        <v>13.4</v>
      </c>
      <c r="S48" s="6">
        <v>13.4</v>
      </c>
      <c r="T48" s="6">
        <v>13.4</v>
      </c>
      <c r="U48" s="6">
        <v>13.4</v>
      </c>
      <c r="V48" s="6">
        <v>13.4</v>
      </c>
      <c r="W48" s="6">
        <v>13.4</v>
      </c>
      <c r="X48" s="6">
        <v>13.4</v>
      </c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J48" s="1" t="s">
        <v>170</v>
      </c>
      <c r="BK48" s="1">
        <v>220.3125</v>
      </c>
    </row>
    <row r="49" spans="1:63" x14ac:dyDescent="0.25">
      <c r="B49" s="5" t="s">
        <v>104</v>
      </c>
      <c r="C49" s="6" t="s">
        <v>56</v>
      </c>
      <c r="D49" s="6" t="s">
        <v>105</v>
      </c>
      <c r="H49" s="6">
        <v>1.6</v>
      </c>
      <c r="I49" s="6">
        <v>1.6</v>
      </c>
      <c r="J49" s="6">
        <v>1.6</v>
      </c>
      <c r="L49" s="6">
        <v>1.6</v>
      </c>
      <c r="M49" s="6">
        <v>1.6</v>
      </c>
      <c r="N49" s="6">
        <v>1.6</v>
      </c>
      <c r="P49" s="6">
        <v>1.6</v>
      </c>
      <c r="Q49" s="6">
        <v>1.6</v>
      </c>
      <c r="R49" s="6">
        <v>1.6</v>
      </c>
      <c r="S49" s="6">
        <v>1.6</v>
      </c>
      <c r="T49" s="6">
        <v>1.6</v>
      </c>
      <c r="U49" s="6">
        <v>1.6</v>
      </c>
      <c r="V49" s="6">
        <v>1.6</v>
      </c>
      <c r="W49" s="6">
        <v>1.6</v>
      </c>
      <c r="X49" s="6">
        <v>1.6</v>
      </c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J49" s="1" t="s">
        <v>171</v>
      </c>
      <c r="BK49" s="1">
        <v>352.5</v>
      </c>
    </row>
    <row r="50" spans="1:63" x14ac:dyDescent="0.25">
      <c r="B50" s="5" t="s">
        <v>103</v>
      </c>
      <c r="C50" s="6" t="s">
        <v>57</v>
      </c>
      <c r="D50" s="6" t="s">
        <v>105</v>
      </c>
      <c r="H50" s="6">
        <v>5.7</v>
      </c>
      <c r="I50" s="6">
        <v>5.7</v>
      </c>
      <c r="J50" s="6">
        <v>5.7</v>
      </c>
      <c r="L50" s="6">
        <v>5.7</v>
      </c>
      <c r="M50" s="6">
        <v>5.7</v>
      </c>
      <c r="N50" s="6">
        <v>5.7</v>
      </c>
      <c r="P50" s="6">
        <v>5.7</v>
      </c>
      <c r="Q50" s="6">
        <v>5.7</v>
      </c>
      <c r="R50" s="6">
        <v>5.7</v>
      </c>
      <c r="S50" s="6">
        <v>5.7</v>
      </c>
      <c r="T50" s="6">
        <v>5.7</v>
      </c>
      <c r="U50" s="6">
        <v>5.7</v>
      </c>
      <c r="V50" s="6">
        <v>5.7</v>
      </c>
      <c r="W50" s="6">
        <v>5.7</v>
      </c>
      <c r="X50" s="6">
        <v>5.7</v>
      </c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</row>
    <row r="51" spans="1:63" x14ac:dyDescent="0.25">
      <c r="B51" s="5" t="s">
        <v>101</v>
      </c>
      <c r="C51" s="6" t="s">
        <v>56</v>
      </c>
      <c r="D51" s="6" t="s">
        <v>105</v>
      </c>
      <c r="E51" s="6">
        <v>1.77</v>
      </c>
      <c r="F51" s="6">
        <v>1.77</v>
      </c>
      <c r="H51" s="6">
        <v>1.44</v>
      </c>
      <c r="I51" s="6">
        <v>1.44</v>
      </c>
      <c r="J51" s="6">
        <v>1.44</v>
      </c>
      <c r="L51" s="6">
        <v>1.44</v>
      </c>
      <c r="M51" s="6">
        <v>1.44</v>
      </c>
      <c r="N51" s="6">
        <v>1.44</v>
      </c>
      <c r="P51" s="6">
        <v>1.44</v>
      </c>
      <c r="Q51" s="6">
        <v>1.44</v>
      </c>
      <c r="R51" s="6">
        <v>1.44</v>
      </c>
      <c r="S51" s="6">
        <v>1.44</v>
      </c>
      <c r="T51" s="6">
        <v>1.44</v>
      </c>
      <c r="U51" s="6">
        <v>1.44</v>
      </c>
      <c r="V51" s="6">
        <v>1.44</v>
      </c>
      <c r="W51" s="6">
        <v>1.44</v>
      </c>
      <c r="X51" s="6">
        <v>1.44</v>
      </c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J51" s="1" t="s">
        <v>173</v>
      </c>
      <c r="BK51" s="1">
        <v>17917029.825823229</v>
      </c>
    </row>
    <row r="52" spans="1:63" x14ac:dyDescent="0.25">
      <c r="B52" s="5" t="s">
        <v>102</v>
      </c>
      <c r="C52" s="6" t="s">
        <v>57</v>
      </c>
      <c r="D52" s="6" t="s">
        <v>105</v>
      </c>
      <c r="E52" s="6">
        <v>3.8</v>
      </c>
      <c r="F52" s="6">
        <v>3.8</v>
      </c>
      <c r="H52" s="6">
        <v>4</v>
      </c>
      <c r="I52" s="6">
        <v>4</v>
      </c>
      <c r="J52" s="6">
        <v>4</v>
      </c>
      <c r="L52" s="6">
        <v>4</v>
      </c>
      <c r="M52" s="6">
        <v>4</v>
      </c>
      <c r="N52" s="6">
        <v>4</v>
      </c>
      <c r="P52" s="6">
        <v>4</v>
      </c>
      <c r="Q52" s="6">
        <v>4</v>
      </c>
      <c r="R52" s="6">
        <v>4</v>
      </c>
      <c r="S52" s="6">
        <v>4</v>
      </c>
      <c r="T52" s="6">
        <v>4</v>
      </c>
      <c r="U52" s="6">
        <v>4</v>
      </c>
      <c r="V52" s="6">
        <v>4</v>
      </c>
      <c r="W52" s="6">
        <v>4</v>
      </c>
      <c r="X52" s="6">
        <v>4</v>
      </c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J52" s="1" t="s">
        <v>174</v>
      </c>
      <c r="BK52" s="1">
        <v>22396287.282279037</v>
      </c>
    </row>
    <row r="53" spans="1:63" x14ac:dyDescent="0.25">
      <c r="B53" s="5" t="s">
        <v>106</v>
      </c>
      <c r="C53" s="6" t="s">
        <v>29</v>
      </c>
      <c r="D53" s="6" t="s">
        <v>105</v>
      </c>
      <c r="H53" s="6">
        <v>0.94</v>
      </c>
      <c r="I53" s="6">
        <v>0.94</v>
      </c>
      <c r="J53" s="6">
        <v>0.94</v>
      </c>
      <c r="L53" s="6">
        <v>0.94</v>
      </c>
      <c r="M53" s="6">
        <v>0.94</v>
      </c>
      <c r="N53" s="6">
        <v>0.94</v>
      </c>
      <c r="P53" s="6">
        <v>0.94</v>
      </c>
      <c r="Q53" s="6">
        <v>0.94</v>
      </c>
      <c r="R53" s="6">
        <v>0.94</v>
      </c>
      <c r="S53" s="6">
        <v>0.94</v>
      </c>
      <c r="T53" s="6">
        <v>0.94</v>
      </c>
      <c r="U53" s="6">
        <v>0.94</v>
      </c>
      <c r="V53" s="6">
        <v>0.94</v>
      </c>
      <c r="W53" s="6">
        <v>0.94</v>
      </c>
      <c r="X53" s="6">
        <v>0.94</v>
      </c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K53" s="1">
        <v>22.396287282279037</v>
      </c>
    </row>
    <row r="54" spans="1:63" x14ac:dyDescent="0.25">
      <c r="B54" s="5" t="s">
        <v>108</v>
      </c>
      <c r="C54" s="6" t="s">
        <v>5</v>
      </c>
      <c r="H54" s="6">
        <v>7.0921985815602842</v>
      </c>
      <c r="I54" s="6">
        <v>7.0921985815602842</v>
      </c>
      <c r="J54" s="6">
        <v>7.0921985815602842</v>
      </c>
      <c r="L54" s="6">
        <v>7.0921985815602842</v>
      </c>
      <c r="M54" s="6">
        <v>7.0921985815602842</v>
      </c>
      <c r="N54" s="6">
        <v>7.0921985815602842</v>
      </c>
      <c r="P54" s="6">
        <v>7.0921985815602842</v>
      </c>
      <c r="Q54" s="6">
        <v>7.0921985815602842</v>
      </c>
      <c r="R54" s="6">
        <v>7.0921985815602842</v>
      </c>
      <c r="S54" s="6">
        <v>7.0921985815602842</v>
      </c>
      <c r="T54" s="6">
        <v>7.0921985815602842</v>
      </c>
      <c r="U54" s="6">
        <v>7.0921985815602842</v>
      </c>
      <c r="V54" s="6">
        <v>7.0921985815602842</v>
      </c>
      <c r="W54" s="6">
        <v>7.0921985815602842</v>
      </c>
      <c r="X54" s="6">
        <v>7.0921985815602842</v>
      </c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</row>
    <row r="55" spans="1:63" x14ac:dyDescent="0.25">
      <c r="B55" s="5" t="s">
        <v>109</v>
      </c>
      <c r="C55" s="6" t="s">
        <v>6</v>
      </c>
      <c r="H55" s="6">
        <v>7.4626865671641793</v>
      </c>
      <c r="I55" s="6">
        <v>7.4626865671641793</v>
      </c>
      <c r="J55" s="6">
        <v>7.4626865671641793</v>
      </c>
      <c r="L55" s="6">
        <v>7.4626865671641793</v>
      </c>
      <c r="M55" s="6">
        <v>7.4626865671641793</v>
      </c>
      <c r="N55" s="6">
        <v>7.4626865671641793</v>
      </c>
      <c r="P55" s="6">
        <v>7.4626865671641793</v>
      </c>
      <c r="Q55" s="6">
        <v>7.4626865671641793</v>
      </c>
      <c r="R55" s="6">
        <v>7.4626865671641793</v>
      </c>
      <c r="S55" s="6">
        <v>7.4626865671641793</v>
      </c>
      <c r="T55" s="6">
        <v>7.4626865671641793</v>
      </c>
      <c r="U55" s="6">
        <v>7.4626865671641793</v>
      </c>
      <c r="V55" s="6">
        <v>7.4626865671641793</v>
      </c>
      <c r="W55" s="6">
        <v>7.4626865671641793</v>
      </c>
      <c r="X55" s="6">
        <v>7.4626865671641793</v>
      </c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J55" s="1" t="s">
        <v>143</v>
      </c>
      <c r="BK55" s="1">
        <v>3.7952719095211767</v>
      </c>
    </row>
    <row r="56" spans="1:63" x14ac:dyDescent="0.25">
      <c r="B56" s="5" t="s">
        <v>110</v>
      </c>
      <c r="C56" s="6" t="s">
        <v>5</v>
      </c>
      <c r="H56" s="6">
        <v>62.5</v>
      </c>
      <c r="I56" s="6">
        <v>62.5</v>
      </c>
      <c r="J56" s="6">
        <v>62.5</v>
      </c>
      <c r="L56" s="6">
        <v>62.5</v>
      </c>
      <c r="M56" s="6">
        <v>62.5</v>
      </c>
      <c r="N56" s="6">
        <v>62.5</v>
      </c>
      <c r="P56" s="6">
        <v>62.5</v>
      </c>
      <c r="Q56" s="6">
        <v>62.5</v>
      </c>
      <c r="R56" s="6">
        <v>62.5</v>
      </c>
      <c r="S56" s="6">
        <v>62.5</v>
      </c>
      <c r="T56" s="6">
        <v>62.5</v>
      </c>
      <c r="U56" s="6">
        <v>62.5</v>
      </c>
      <c r="V56" s="6">
        <v>62.5</v>
      </c>
      <c r="W56" s="6">
        <v>62.5</v>
      </c>
      <c r="X56" s="6">
        <v>62.5</v>
      </c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</row>
    <row r="57" spans="1:63" x14ac:dyDescent="0.25">
      <c r="B57" s="5" t="s">
        <v>111</v>
      </c>
      <c r="C57" s="6" t="s">
        <v>6</v>
      </c>
      <c r="H57" s="6">
        <v>17.543859649122805</v>
      </c>
      <c r="I57" s="6">
        <v>17.543859649122805</v>
      </c>
      <c r="J57" s="6">
        <v>17.543859649122805</v>
      </c>
      <c r="L57" s="6">
        <v>17.543859649122805</v>
      </c>
      <c r="M57" s="6">
        <v>17.543859649122805</v>
      </c>
      <c r="N57" s="6">
        <v>17.543859649122805</v>
      </c>
      <c r="P57" s="6">
        <v>17.543859649122805</v>
      </c>
      <c r="Q57" s="6">
        <v>17.543859649122805</v>
      </c>
      <c r="R57" s="6">
        <v>17.543859649122805</v>
      </c>
      <c r="S57" s="6">
        <v>17.543859649122805</v>
      </c>
      <c r="T57" s="6">
        <v>17.543859649122805</v>
      </c>
      <c r="U57" s="6">
        <v>17.543859649122805</v>
      </c>
      <c r="V57" s="6">
        <v>17.543859649122805</v>
      </c>
      <c r="W57" s="6">
        <v>17.543859649122805</v>
      </c>
      <c r="X57" s="6">
        <v>17.543859649122805</v>
      </c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</row>
    <row r="58" spans="1:63" x14ac:dyDescent="0.25">
      <c r="B58" s="5" t="s">
        <v>112</v>
      </c>
      <c r="C58" s="6" t="s">
        <v>5</v>
      </c>
      <c r="E58" s="6">
        <v>56.497175141242934</v>
      </c>
      <c r="F58" s="6">
        <v>56.497175141242934</v>
      </c>
      <c r="H58" s="6">
        <v>69.444444444444443</v>
      </c>
      <c r="I58" s="6">
        <v>69.444444444444443</v>
      </c>
      <c r="J58" s="6">
        <v>69.444444444444443</v>
      </c>
      <c r="L58" s="6">
        <v>69.444444444444443</v>
      </c>
      <c r="M58" s="6">
        <v>69.444444444444443</v>
      </c>
      <c r="N58" s="6">
        <v>69.444444444444443</v>
      </c>
      <c r="P58" s="6">
        <v>69.444444444444443</v>
      </c>
      <c r="Q58" s="6">
        <v>69.444444444444443</v>
      </c>
      <c r="R58" s="6">
        <v>69.444444444444443</v>
      </c>
      <c r="S58" s="6">
        <v>69.444444444444443</v>
      </c>
      <c r="T58" s="6">
        <v>69.444444444444443</v>
      </c>
      <c r="U58" s="6">
        <v>69.444444444444443</v>
      </c>
      <c r="V58" s="6">
        <v>69.444444444444443</v>
      </c>
      <c r="W58" s="6">
        <v>69.444444444444443</v>
      </c>
      <c r="X58" s="6">
        <v>69.444444444444443</v>
      </c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</row>
    <row r="59" spans="1:63" x14ac:dyDescent="0.25">
      <c r="B59" s="5" t="s">
        <v>113</v>
      </c>
      <c r="C59" s="6" t="s">
        <v>6</v>
      </c>
      <c r="E59" s="6">
        <v>26.315789473684212</v>
      </c>
      <c r="F59" s="6">
        <v>26.315789473684212</v>
      </c>
      <c r="H59" s="6">
        <v>25</v>
      </c>
      <c r="I59" s="6">
        <v>25</v>
      </c>
      <c r="J59" s="6">
        <v>25</v>
      </c>
      <c r="L59" s="6">
        <v>25</v>
      </c>
      <c r="M59" s="6">
        <v>25</v>
      </c>
      <c r="N59" s="6">
        <v>25</v>
      </c>
      <c r="P59" s="6">
        <v>25</v>
      </c>
      <c r="Q59" s="6">
        <v>25</v>
      </c>
      <c r="R59" s="6">
        <v>25</v>
      </c>
      <c r="S59" s="6">
        <v>25</v>
      </c>
      <c r="T59" s="6">
        <v>25</v>
      </c>
      <c r="U59" s="6">
        <v>25</v>
      </c>
      <c r="V59" s="6">
        <v>25</v>
      </c>
      <c r="W59" s="6">
        <v>25</v>
      </c>
      <c r="X59" s="6">
        <v>25</v>
      </c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</row>
    <row r="60" spans="1:63" x14ac:dyDescent="0.25"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</row>
    <row r="61" spans="1:63" x14ac:dyDescent="0.25">
      <c r="B61" s="5" t="s">
        <v>66</v>
      </c>
      <c r="C61" s="6" t="s">
        <v>5</v>
      </c>
      <c r="E61" s="6">
        <v>56.497175141242934</v>
      </c>
      <c r="F61" s="6">
        <v>56.497175141242934</v>
      </c>
      <c r="H61" s="6">
        <v>139.03664302600473</v>
      </c>
      <c r="I61" s="6">
        <v>139.03664302600473</v>
      </c>
      <c r="J61" s="6">
        <v>139.03664302600473</v>
      </c>
      <c r="K61" s="6">
        <v>0</v>
      </c>
      <c r="L61" s="6">
        <v>139.03664302600473</v>
      </c>
      <c r="M61" s="6">
        <v>139.03664302600473</v>
      </c>
      <c r="N61" s="6">
        <v>139.03664302600473</v>
      </c>
      <c r="P61" s="6">
        <v>139.03664302600473</v>
      </c>
      <c r="Q61" s="6">
        <v>139.03664302600473</v>
      </c>
      <c r="R61" s="6">
        <v>139.03664302600473</v>
      </c>
      <c r="S61" s="6">
        <v>139.03664302600473</v>
      </c>
      <c r="T61" s="6">
        <v>139.03664302600473</v>
      </c>
      <c r="U61" s="6">
        <v>139.03664302600473</v>
      </c>
      <c r="V61" s="6">
        <v>139.03664302600473</v>
      </c>
      <c r="W61" s="6">
        <v>139.03664302600473</v>
      </c>
      <c r="X61" s="6">
        <v>139.03664302600473</v>
      </c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</row>
    <row r="62" spans="1:63" x14ac:dyDescent="0.25">
      <c r="A62" s="1"/>
      <c r="B62" s="5" t="s">
        <v>107</v>
      </c>
      <c r="C62" s="6" t="s">
        <v>6</v>
      </c>
      <c r="E62" s="6">
        <v>26.315789473684212</v>
      </c>
      <c r="F62" s="6">
        <v>26.315789473684212</v>
      </c>
      <c r="H62" s="6">
        <v>50.006546216286985</v>
      </c>
      <c r="I62" s="6">
        <v>50.006546216286985</v>
      </c>
      <c r="J62" s="6">
        <v>50.006546216286985</v>
      </c>
      <c r="K62" s="6">
        <v>0</v>
      </c>
      <c r="L62" s="6">
        <v>50.006546216286985</v>
      </c>
      <c r="M62" s="6">
        <v>50.006546216286985</v>
      </c>
      <c r="N62" s="6">
        <v>50.006546216286985</v>
      </c>
      <c r="P62" s="6">
        <v>50.006546216286985</v>
      </c>
      <c r="Q62" s="6">
        <v>50.006546216286985</v>
      </c>
      <c r="R62" s="6">
        <v>50.006546216286985</v>
      </c>
      <c r="S62" s="6">
        <v>50.006546216286985</v>
      </c>
      <c r="T62" s="6">
        <v>50.006546216286985</v>
      </c>
      <c r="U62" s="6">
        <v>50.006546216286985</v>
      </c>
      <c r="V62" s="6">
        <v>50.006546216286985</v>
      </c>
      <c r="W62" s="6">
        <v>50.006546216286985</v>
      </c>
      <c r="X62" s="6">
        <v>50.006546216286985</v>
      </c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</row>
    <row r="63" spans="1:63" x14ac:dyDescent="0.25">
      <c r="B63" s="5" t="s">
        <v>50</v>
      </c>
      <c r="C63" s="6" t="s">
        <v>42</v>
      </c>
      <c r="E63" s="6">
        <v>2.6315789473684213E-2</v>
      </c>
      <c r="F63" s="6">
        <v>2.6315789473684213E-2</v>
      </c>
      <c r="H63" s="6">
        <v>5.0006546216286987E-2</v>
      </c>
      <c r="I63" s="6">
        <v>5.0006546216286987E-2</v>
      </c>
      <c r="J63" s="6">
        <v>5.0006546216286987E-2</v>
      </c>
      <c r="K63" s="6">
        <v>0</v>
      </c>
      <c r="L63" s="6">
        <v>5.0006546216286987E-2</v>
      </c>
      <c r="M63" s="6">
        <v>5.0006546216286987E-2</v>
      </c>
      <c r="N63" s="6">
        <v>5.0006546216286987E-2</v>
      </c>
      <c r="P63" s="6">
        <v>5.0006546216286987E-2</v>
      </c>
      <c r="Q63" s="6">
        <v>5.0006546216286987E-2</v>
      </c>
      <c r="R63" s="6">
        <v>5.0006546216286987E-2</v>
      </c>
      <c r="S63" s="6">
        <v>5.0006546216286987E-2</v>
      </c>
      <c r="T63" s="6">
        <v>5.0006546216286987E-2</v>
      </c>
      <c r="U63" s="6">
        <v>5.0006546216286987E-2</v>
      </c>
      <c r="V63" s="6">
        <v>5.0006546216286987E-2</v>
      </c>
      <c r="W63" s="6">
        <v>5.0006546216286987E-2</v>
      </c>
      <c r="X63" s="6">
        <v>5.0006546216286987E-2</v>
      </c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</row>
    <row r="64" spans="1:63" x14ac:dyDescent="0.25"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</row>
    <row r="65" spans="1:53" x14ac:dyDescent="0.25"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</row>
    <row r="66" spans="1:53" x14ac:dyDescent="0.25">
      <c r="M66" s="6">
        <v>0</v>
      </c>
      <c r="P66" s="6">
        <v>0</v>
      </c>
      <c r="Q66" s="6">
        <v>1</v>
      </c>
      <c r="R66" s="6">
        <v>2</v>
      </c>
      <c r="S66" s="6">
        <v>3</v>
      </c>
      <c r="T66" s="6">
        <v>4</v>
      </c>
      <c r="U66" s="6">
        <v>5</v>
      </c>
      <c r="V66" s="6">
        <v>6</v>
      </c>
      <c r="W66" s="6">
        <v>7</v>
      </c>
      <c r="X66" s="6">
        <v>8</v>
      </c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</row>
    <row r="67" spans="1:53" x14ac:dyDescent="0.25">
      <c r="M67" s="6">
        <v>0</v>
      </c>
      <c r="P67" s="6">
        <v>0</v>
      </c>
      <c r="Q67" s="6">
        <v>12.5</v>
      </c>
      <c r="R67" s="6">
        <v>25</v>
      </c>
      <c r="S67" s="6">
        <v>37.5</v>
      </c>
      <c r="T67" s="6">
        <v>50</v>
      </c>
      <c r="U67" s="6">
        <v>62.5</v>
      </c>
      <c r="V67" s="6">
        <v>75</v>
      </c>
      <c r="W67" s="6">
        <v>87.5</v>
      </c>
      <c r="X67" s="6">
        <v>100</v>
      </c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</row>
    <row r="68" spans="1:53" x14ac:dyDescent="0.25">
      <c r="A68" s="5" t="s">
        <v>43</v>
      </c>
      <c r="B68" s="7"/>
      <c r="C68" s="8" t="s">
        <v>44</v>
      </c>
      <c r="D68" s="8"/>
      <c r="E68" s="8"/>
      <c r="F68" s="8"/>
      <c r="G68" s="8"/>
      <c r="H68" s="8">
        <v>4.4000000000000004</v>
      </c>
      <c r="I68" s="8">
        <v>4.4000000000000004</v>
      </c>
      <c r="J68" s="8">
        <v>4.4000000000000004</v>
      </c>
      <c r="K68" s="8"/>
      <c r="L68" s="8">
        <v>205.77505212163373</v>
      </c>
      <c r="M68" s="8">
        <v>4.4000000000000004</v>
      </c>
      <c r="N68" s="8">
        <v>4.4000000000000004</v>
      </c>
      <c r="O68" s="8"/>
      <c r="P68" s="8">
        <v>4.4000000000000004</v>
      </c>
      <c r="Q68" s="8">
        <v>29.571881515204218</v>
      </c>
      <c r="R68" s="8">
        <v>54.743763030408431</v>
      </c>
      <c r="S68" s="8">
        <v>79.915644545612651</v>
      </c>
      <c r="T68" s="8">
        <v>105.08752606081687</v>
      </c>
      <c r="U68" s="8">
        <v>130.25940757602109</v>
      </c>
      <c r="V68" s="8">
        <v>155.4312890912253</v>
      </c>
      <c r="W68" s="8">
        <v>180.60317060642953</v>
      </c>
      <c r="X68" s="8">
        <v>205.77505212163373</v>
      </c>
      <c r="Y68" s="8"/>
      <c r="Z68" s="8"/>
      <c r="AA68" s="8"/>
      <c r="AB68" s="8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</row>
    <row r="69" spans="1:53" x14ac:dyDescent="0.25">
      <c r="B69" s="7" t="s">
        <v>45</v>
      </c>
      <c r="C69" s="8" t="s">
        <v>48</v>
      </c>
      <c r="D69" s="8"/>
      <c r="E69" s="8"/>
      <c r="F69" s="8"/>
      <c r="G69" s="8"/>
      <c r="H69" s="8">
        <v>0.17</v>
      </c>
      <c r="I69" s="8">
        <v>0.17</v>
      </c>
      <c r="J69" s="8">
        <v>0.17</v>
      </c>
      <c r="K69" s="8"/>
      <c r="L69" s="8">
        <v>0.17</v>
      </c>
      <c r="M69" s="8">
        <v>0.17</v>
      </c>
      <c r="N69" s="8">
        <v>0.17</v>
      </c>
      <c r="O69" s="8"/>
      <c r="P69" s="8">
        <v>0.17</v>
      </c>
      <c r="Q69" s="8">
        <v>0.17</v>
      </c>
      <c r="R69" s="8">
        <v>0.17</v>
      </c>
      <c r="S69" s="8">
        <v>0.17</v>
      </c>
      <c r="T69" s="8">
        <v>0.17</v>
      </c>
      <c r="U69" s="8">
        <v>0.17</v>
      </c>
      <c r="V69" s="8">
        <v>0.17</v>
      </c>
      <c r="W69" s="8">
        <v>0.17</v>
      </c>
      <c r="X69" s="8">
        <v>0.17</v>
      </c>
      <c r="Y69" s="8"/>
      <c r="Z69" s="8"/>
      <c r="AA69" s="8"/>
      <c r="AB69" s="8"/>
      <c r="AC69" s="14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</row>
    <row r="70" spans="1:53" x14ac:dyDescent="0.25">
      <c r="B70" s="7" t="s">
        <v>46</v>
      </c>
      <c r="C70" s="8" t="s">
        <v>49</v>
      </c>
      <c r="D70" s="8"/>
      <c r="E70" s="8"/>
      <c r="F70" s="8"/>
      <c r="G70" s="8"/>
      <c r="H70" s="8">
        <v>0.3</v>
      </c>
      <c r="I70" s="8">
        <v>0.3</v>
      </c>
      <c r="J70" s="8">
        <v>0.3</v>
      </c>
      <c r="K70" s="8"/>
      <c r="L70" s="8">
        <v>0.3</v>
      </c>
      <c r="M70" s="8">
        <v>0.3</v>
      </c>
      <c r="N70" s="8">
        <v>0.3</v>
      </c>
      <c r="O70" s="8"/>
      <c r="P70" s="8">
        <v>0.3</v>
      </c>
      <c r="Q70" s="8">
        <v>0.3</v>
      </c>
      <c r="R70" s="8">
        <v>0.3</v>
      </c>
      <c r="S70" s="8">
        <v>0.3</v>
      </c>
      <c r="T70" s="8">
        <v>0.3</v>
      </c>
      <c r="U70" s="8">
        <v>0.3</v>
      </c>
      <c r="V70" s="8">
        <v>0.3</v>
      </c>
      <c r="W70" s="8">
        <v>0.3</v>
      </c>
      <c r="X70" s="8">
        <v>0.3</v>
      </c>
      <c r="Y70" s="8"/>
      <c r="Z70" s="8"/>
      <c r="AA70" s="8"/>
      <c r="AB70" s="8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</row>
    <row r="71" spans="1:53" x14ac:dyDescent="0.25">
      <c r="B71" s="7" t="s">
        <v>45</v>
      </c>
      <c r="C71" s="8" t="s">
        <v>119</v>
      </c>
      <c r="D71" s="8"/>
      <c r="E71" s="8"/>
      <c r="F71" s="8"/>
      <c r="G71" s="8"/>
      <c r="H71" s="8">
        <v>0.6120000000000001</v>
      </c>
      <c r="I71" s="8">
        <v>0.6120000000000001</v>
      </c>
      <c r="J71" s="8">
        <v>0.6120000000000001</v>
      </c>
      <c r="K71" s="8">
        <v>0</v>
      </c>
      <c r="L71" s="8">
        <v>0.6120000000000001</v>
      </c>
      <c r="M71" s="8">
        <v>0.6120000000000001</v>
      </c>
      <c r="N71" s="8">
        <v>0.6120000000000001</v>
      </c>
      <c r="O71" s="8"/>
      <c r="P71" s="8">
        <v>0.6120000000000001</v>
      </c>
      <c r="Q71" s="8">
        <v>0.6120000000000001</v>
      </c>
      <c r="R71" s="8">
        <v>0.6120000000000001</v>
      </c>
      <c r="S71" s="8">
        <v>0.6120000000000001</v>
      </c>
      <c r="T71" s="8">
        <v>0.6120000000000001</v>
      </c>
      <c r="U71" s="8">
        <v>0.6120000000000001</v>
      </c>
      <c r="V71" s="8">
        <v>0.6120000000000001</v>
      </c>
      <c r="W71" s="8">
        <v>0.6120000000000001</v>
      </c>
      <c r="X71" s="8">
        <v>0.6120000000000001</v>
      </c>
      <c r="Y71" s="8"/>
      <c r="Z71" s="8"/>
      <c r="AA71" s="8"/>
      <c r="AB71" s="8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</row>
    <row r="72" spans="1:53" x14ac:dyDescent="0.25">
      <c r="B72" s="7" t="s">
        <v>46</v>
      </c>
      <c r="C72" s="8" t="s">
        <v>69</v>
      </c>
      <c r="D72" s="8"/>
      <c r="E72" s="8"/>
      <c r="F72" s="8"/>
      <c r="G72" s="8"/>
      <c r="H72" s="8">
        <v>1.08</v>
      </c>
      <c r="I72" s="8">
        <v>1.08</v>
      </c>
      <c r="J72" s="8">
        <v>1.08</v>
      </c>
      <c r="K72" s="8">
        <v>0</v>
      </c>
      <c r="L72" s="8">
        <v>1.08</v>
      </c>
      <c r="M72" s="8">
        <v>1.08</v>
      </c>
      <c r="N72" s="8">
        <v>1.08</v>
      </c>
      <c r="O72" s="8"/>
      <c r="P72" s="8">
        <v>1.08</v>
      </c>
      <c r="Q72" s="8">
        <v>1.08</v>
      </c>
      <c r="R72" s="8">
        <v>1.08</v>
      </c>
      <c r="S72" s="8">
        <v>1.08</v>
      </c>
      <c r="T72" s="8">
        <v>1.08</v>
      </c>
      <c r="U72" s="8">
        <v>1.08</v>
      </c>
      <c r="V72" s="8">
        <v>1.08</v>
      </c>
      <c r="W72" s="8">
        <v>1.08</v>
      </c>
      <c r="X72" s="8">
        <v>1.08</v>
      </c>
      <c r="Y72" s="8"/>
      <c r="Z72" s="8"/>
      <c r="AA72" s="8"/>
      <c r="AB72" s="8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</row>
    <row r="73" spans="1:53" x14ac:dyDescent="0.25">
      <c r="B73" s="5" t="s">
        <v>50</v>
      </c>
      <c r="C73" s="6" t="s">
        <v>6</v>
      </c>
      <c r="H73" s="6">
        <v>14.666666666666668</v>
      </c>
      <c r="I73" s="6">
        <v>14.666666666666668</v>
      </c>
      <c r="J73" s="6">
        <v>14.666666666666668</v>
      </c>
      <c r="L73" s="6">
        <v>685.91684040544578</v>
      </c>
      <c r="M73" s="6">
        <v>14.666666666666668</v>
      </c>
      <c r="N73" s="6">
        <v>14.666666666666668</v>
      </c>
      <c r="P73" s="6">
        <v>14.666666666666668</v>
      </c>
      <c r="Q73" s="6">
        <v>98.572938384014066</v>
      </c>
      <c r="R73" s="6">
        <v>182.47921010136145</v>
      </c>
      <c r="S73" s="6">
        <v>266.38548181870885</v>
      </c>
      <c r="T73" s="6">
        <v>350.29175353605626</v>
      </c>
      <c r="U73" s="6">
        <v>434.19802525340367</v>
      </c>
      <c r="V73" s="6">
        <v>518.10429697075097</v>
      </c>
      <c r="W73" s="6">
        <v>602.01056868809849</v>
      </c>
      <c r="X73" s="6">
        <v>685.91684040544578</v>
      </c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</row>
    <row r="74" spans="1:53" x14ac:dyDescent="0.25">
      <c r="A74" s="5" t="s">
        <v>11</v>
      </c>
      <c r="B74" s="5" t="s">
        <v>50</v>
      </c>
      <c r="C74" s="6" t="s">
        <v>42</v>
      </c>
      <c r="H74" s="6">
        <v>1.4666666666666668E-2</v>
      </c>
      <c r="I74" s="6">
        <v>1.4666666666666668E-2</v>
      </c>
      <c r="J74" s="6">
        <v>1.4666666666666668E-2</v>
      </c>
      <c r="L74" s="6">
        <v>0.68591684040544576</v>
      </c>
      <c r="M74" s="6">
        <v>1.4666666666666668E-2</v>
      </c>
      <c r="N74" s="6">
        <v>1.4666666666666668E-2</v>
      </c>
      <c r="P74" s="6">
        <v>1.4666666666666668E-2</v>
      </c>
      <c r="Q74" s="6">
        <v>9.8572938384014069E-2</v>
      </c>
      <c r="R74" s="6">
        <v>0.18247921010136145</v>
      </c>
      <c r="S74" s="6">
        <v>0.26638548181870886</v>
      </c>
      <c r="T74" s="6">
        <v>0.35029175353605624</v>
      </c>
      <c r="U74" s="6">
        <v>0.43419802525340367</v>
      </c>
      <c r="V74" s="6">
        <v>0.518104296970751</v>
      </c>
      <c r="W74" s="6">
        <v>0.60201056868809844</v>
      </c>
      <c r="X74" s="6">
        <v>0.68591684040544576</v>
      </c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</row>
    <row r="75" spans="1:53" x14ac:dyDescent="0.25">
      <c r="A75" s="12" t="s">
        <v>3</v>
      </c>
      <c r="B75" s="5" t="s">
        <v>51</v>
      </c>
      <c r="C75" s="6" t="s">
        <v>5</v>
      </c>
      <c r="H75" s="6">
        <v>25.882352941176471</v>
      </c>
      <c r="I75" s="6">
        <v>25.882352941176471</v>
      </c>
      <c r="J75" s="6">
        <v>25.882352941176471</v>
      </c>
      <c r="L75" s="6">
        <v>1210.4414830684336</v>
      </c>
      <c r="M75" s="6">
        <v>25.882352941176471</v>
      </c>
      <c r="N75" s="6">
        <v>25.882352941176471</v>
      </c>
      <c r="P75" s="6">
        <v>25.882352941176471</v>
      </c>
      <c r="Q75" s="6">
        <v>173.95224420708362</v>
      </c>
      <c r="R75" s="6">
        <v>322.02213547299073</v>
      </c>
      <c r="S75" s="6">
        <v>470.09202673889791</v>
      </c>
      <c r="T75" s="6">
        <v>618.1619180048051</v>
      </c>
      <c r="U75" s="6">
        <v>766.23180927071223</v>
      </c>
      <c r="V75" s="6">
        <v>914.30170053661936</v>
      </c>
      <c r="W75" s="6">
        <v>1062.3715918025266</v>
      </c>
      <c r="X75" s="6">
        <v>1210.4414830684336</v>
      </c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</row>
    <row r="76" spans="1:53" x14ac:dyDescent="0.25">
      <c r="A76" s="5" t="s">
        <v>8</v>
      </c>
      <c r="B76" s="7" t="s">
        <v>53</v>
      </c>
      <c r="C76" s="8" t="s">
        <v>54</v>
      </c>
      <c r="D76" s="8"/>
      <c r="E76" s="8"/>
      <c r="F76" s="8"/>
      <c r="G76" s="8"/>
      <c r="H76" s="8">
        <v>200</v>
      </c>
      <c r="I76" s="8">
        <v>200</v>
      </c>
      <c r="J76" s="8">
        <v>200</v>
      </c>
      <c r="K76" s="8"/>
      <c r="L76" s="8">
        <v>200</v>
      </c>
      <c r="M76" s="8">
        <v>200</v>
      </c>
      <c r="N76" s="8">
        <v>200</v>
      </c>
      <c r="O76" s="8"/>
      <c r="P76" s="8">
        <v>200</v>
      </c>
      <c r="Q76" s="8">
        <v>200</v>
      </c>
      <c r="R76" s="8">
        <v>200</v>
      </c>
      <c r="S76" s="8">
        <v>200</v>
      </c>
      <c r="T76" s="8">
        <v>200</v>
      </c>
      <c r="U76" s="8">
        <v>200</v>
      </c>
      <c r="V76" s="8">
        <v>200</v>
      </c>
      <c r="W76" s="8">
        <v>200</v>
      </c>
      <c r="X76" s="8">
        <v>200</v>
      </c>
      <c r="Y76" s="8"/>
      <c r="Z76" s="8"/>
      <c r="AA76" s="8"/>
      <c r="AB76" s="8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</row>
    <row r="77" spans="1:53" x14ac:dyDescent="0.25">
      <c r="B77" s="5" t="s">
        <v>53</v>
      </c>
      <c r="C77" s="6" t="s">
        <v>10</v>
      </c>
      <c r="H77" s="6">
        <v>880.00000000000011</v>
      </c>
      <c r="I77" s="6">
        <v>880.00000000000011</v>
      </c>
      <c r="J77" s="6">
        <v>880.00000000000011</v>
      </c>
      <c r="L77" s="6">
        <v>41155.010424326749</v>
      </c>
      <c r="M77" s="6">
        <v>880.00000000000011</v>
      </c>
      <c r="N77" s="6">
        <v>880.00000000000011</v>
      </c>
      <c r="P77" s="6">
        <v>880.00000000000011</v>
      </c>
      <c r="Q77" s="6">
        <v>5914.3763030408436</v>
      </c>
      <c r="R77" s="6">
        <v>10948.752606081685</v>
      </c>
      <c r="S77" s="6">
        <v>15983.12890912253</v>
      </c>
      <c r="T77" s="6">
        <v>21017.505212163374</v>
      </c>
      <c r="U77" s="6">
        <v>26051.881515204219</v>
      </c>
      <c r="V77" s="6">
        <v>31086.25781824506</v>
      </c>
      <c r="W77" s="6">
        <v>36120.634121285904</v>
      </c>
      <c r="X77" s="6">
        <v>41155.010424326749</v>
      </c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</row>
    <row r="78" spans="1:53" x14ac:dyDescent="0.25">
      <c r="B78" s="6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</row>
    <row r="79" spans="1:53" x14ac:dyDescent="0.25">
      <c r="B79" s="7" t="s">
        <v>63</v>
      </c>
      <c r="C79" s="8" t="s">
        <v>70</v>
      </c>
      <c r="D79" s="8"/>
      <c r="E79" s="10">
        <v>11.6</v>
      </c>
      <c r="F79" s="11">
        <v>33.299999999999997</v>
      </c>
      <c r="G79" s="11"/>
      <c r="H79" s="10">
        <v>12.7</v>
      </c>
      <c r="I79" s="10">
        <v>12.7</v>
      </c>
      <c r="J79" s="11">
        <v>33.299999999999997</v>
      </c>
      <c r="K79" s="10"/>
      <c r="L79" s="8"/>
      <c r="M79" s="11">
        <v>33.299999999999997</v>
      </c>
      <c r="N79" s="11">
        <v>33.299999999999997</v>
      </c>
      <c r="O79" s="11"/>
      <c r="P79" s="11">
        <v>33.299999999999997</v>
      </c>
      <c r="Q79" s="11">
        <v>33.299999999999997</v>
      </c>
      <c r="R79" s="11">
        <v>33.299999999999997</v>
      </c>
      <c r="S79" s="11">
        <v>33.299999999999997</v>
      </c>
      <c r="T79" s="11">
        <v>33.299999999999997</v>
      </c>
      <c r="U79" s="11">
        <v>33.299999999999997</v>
      </c>
      <c r="V79" s="11">
        <v>33.299999999999997</v>
      </c>
      <c r="W79" s="11">
        <v>33.299999999999997</v>
      </c>
      <c r="X79" s="11">
        <v>33.299999999999997</v>
      </c>
      <c r="Y79" s="11"/>
      <c r="Z79" s="11"/>
      <c r="AA79" s="11"/>
      <c r="AB79" s="11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</row>
    <row r="80" spans="1:53" x14ac:dyDescent="0.25">
      <c r="B80" s="7" t="s">
        <v>96</v>
      </c>
      <c r="C80" s="8" t="s">
        <v>97</v>
      </c>
      <c r="D80" s="8"/>
      <c r="E80" s="10">
        <v>41.76</v>
      </c>
      <c r="F80" s="10">
        <v>119.88</v>
      </c>
      <c r="G80" s="10">
        <v>0</v>
      </c>
      <c r="H80" s="10">
        <v>45.72</v>
      </c>
      <c r="I80" s="10">
        <v>45.72</v>
      </c>
      <c r="J80" s="10">
        <v>119.88</v>
      </c>
      <c r="K80" s="10">
        <v>0</v>
      </c>
      <c r="L80" s="10">
        <v>0</v>
      </c>
      <c r="M80" s="10">
        <v>119.88</v>
      </c>
      <c r="N80" s="10">
        <v>119.88</v>
      </c>
      <c r="O80" s="10"/>
      <c r="P80" s="10">
        <v>119.88</v>
      </c>
      <c r="Q80" s="10">
        <v>119.88</v>
      </c>
      <c r="R80" s="10">
        <v>119.88</v>
      </c>
      <c r="S80" s="10">
        <v>119.88</v>
      </c>
      <c r="T80" s="10">
        <v>119.88</v>
      </c>
      <c r="U80" s="10">
        <v>119.88</v>
      </c>
      <c r="V80" s="10">
        <v>119.88</v>
      </c>
      <c r="W80" s="10">
        <v>119.88</v>
      </c>
      <c r="X80" s="10">
        <v>119.88</v>
      </c>
      <c r="Y80" s="10"/>
      <c r="Z80" s="10"/>
      <c r="AA80" s="10"/>
      <c r="AB80" s="10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</row>
    <row r="81" spans="1:53" x14ac:dyDescent="0.25">
      <c r="B81" s="7"/>
      <c r="C81" s="6" t="s">
        <v>69</v>
      </c>
      <c r="E81" s="6">
        <v>34.92</v>
      </c>
      <c r="F81" s="11"/>
      <c r="G81" s="11"/>
      <c r="H81" s="10"/>
      <c r="I81" s="10"/>
      <c r="J81" s="11"/>
      <c r="K81" s="10"/>
      <c r="L81" s="8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</row>
    <row r="82" spans="1:53" x14ac:dyDescent="0.25">
      <c r="B82" s="7"/>
      <c r="F82" s="11"/>
      <c r="G82" s="11"/>
      <c r="H82" s="10"/>
      <c r="I82" s="10"/>
      <c r="J82" s="11"/>
      <c r="K82" s="10"/>
      <c r="L82" s="8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</row>
    <row r="83" spans="1:53" x14ac:dyDescent="0.25">
      <c r="B83" s="5" t="s">
        <v>60</v>
      </c>
      <c r="C83" s="6" t="s">
        <v>5</v>
      </c>
      <c r="E83" s="6">
        <v>71.79898428870419</v>
      </c>
      <c r="F83" s="6">
        <v>27.825268824968763</v>
      </c>
      <c r="H83" s="6">
        <v>40.326870654054808</v>
      </c>
      <c r="I83" s="6">
        <v>30.170914020518254</v>
      </c>
      <c r="J83" s="6">
        <v>11.825614543491028</v>
      </c>
      <c r="M83" s="6">
        <v>8.9234739340712572</v>
      </c>
      <c r="N83" s="6">
        <v>8.6278577973953094</v>
      </c>
      <c r="P83" s="6">
        <v>8.9234739340712572</v>
      </c>
      <c r="Q83" s="6">
        <v>8.3225355612381211</v>
      </c>
      <c r="R83" s="6">
        <v>7.7215971884049841</v>
      </c>
      <c r="S83" s="6">
        <v>7.1206588155718498</v>
      </c>
      <c r="T83" s="6">
        <v>6.5197204427387145</v>
      </c>
      <c r="U83" s="6">
        <v>5.9187820699055766</v>
      </c>
      <c r="V83" s="6">
        <v>5.3178436970724459</v>
      </c>
      <c r="W83" s="6">
        <v>4.716905324239308</v>
      </c>
      <c r="X83" s="6">
        <v>4.1159669514061745</v>
      </c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</row>
    <row r="84" spans="1:53" x14ac:dyDescent="0.25">
      <c r="B84" s="7" t="s">
        <v>62</v>
      </c>
      <c r="C84" s="8" t="s">
        <v>16</v>
      </c>
      <c r="D84" s="8"/>
      <c r="E84" s="8">
        <v>845</v>
      </c>
      <c r="F84" s="13">
        <v>8.9880000000000002E-2</v>
      </c>
      <c r="G84" s="13"/>
      <c r="H84" s="13">
        <v>720</v>
      </c>
      <c r="I84" s="13">
        <v>720</v>
      </c>
      <c r="J84" s="13">
        <v>8.9880000000000002E-2</v>
      </c>
      <c r="K84" s="13"/>
      <c r="L84" s="8"/>
      <c r="M84" s="13">
        <v>8.9880000000000002E-2</v>
      </c>
      <c r="N84" s="13">
        <v>8.9880000000000002E-2</v>
      </c>
      <c r="O84" s="13"/>
      <c r="P84" s="13">
        <v>8.9880000000000002E-2</v>
      </c>
      <c r="Q84" s="13">
        <v>8.9880000000000002E-2</v>
      </c>
      <c r="R84" s="13">
        <v>8.9880000000000002E-2</v>
      </c>
      <c r="S84" s="13">
        <v>3.08988</v>
      </c>
      <c r="T84" s="13">
        <v>4.08988</v>
      </c>
      <c r="U84" s="13">
        <v>8.9880000000000002E-2</v>
      </c>
      <c r="V84" s="13">
        <v>8.9880000000000002E-2</v>
      </c>
      <c r="W84" s="13">
        <v>8.9880000000000002E-2</v>
      </c>
      <c r="X84" s="13">
        <v>8.9880000000000002E-2</v>
      </c>
      <c r="Y84" s="13"/>
      <c r="Z84" s="13"/>
      <c r="AA84" s="13"/>
      <c r="AB84" s="13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</row>
    <row r="85" spans="1:53" x14ac:dyDescent="0.25">
      <c r="B85" s="5" t="s">
        <v>22</v>
      </c>
      <c r="C85" s="6" t="s">
        <v>6</v>
      </c>
      <c r="E85" s="6">
        <v>84.969212175981284</v>
      </c>
      <c r="F85" s="6">
        <v>309582.43018434313</v>
      </c>
      <c r="H85" s="6">
        <v>56.009542575076125</v>
      </c>
      <c r="I85" s="6">
        <v>41.904047250719792</v>
      </c>
      <c r="J85" s="6">
        <v>131571.1453436919</v>
      </c>
      <c r="M85" s="6">
        <v>99282.086493894705</v>
      </c>
      <c r="N85" s="6">
        <v>95993.077407602454</v>
      </c>
      <c r="P85" s="6">
        <v>99282.086493894705</v>
      </c>
      <c r="Q85" s="6">
        <v>92596.078785470861</v>
      </c>
      <c r="R85" s="6">
        <v>85910.071077046989</v>
      </c>
      <c r="S85" s="6">
        <v>2304.5098241911824</v>
      </c>
      <c r="T85" s="6">
        <v>1594.1104488979418</v>
      </c>
      <c r="U85" s="6">
        <v>65852.047951775443</v>
      </c>
      <c r="V85" s="6">
        <v>59166.040243351643</v>
      </c>
      <c r="W85" s="6">
        <v>52480.03253492777</v>
      </c>
      <c r="X85" s="6">
        <v>45794.024826503941</v>
      </c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</row>
    <row r="86" spans="1:53" x14ac:dyDescent="0.25">
      <c r="B86" s="5" t="s">
        <v>26</v>
      </c>
      <c r="C86" s="6" t="s">
        <v>23</v>
      </c>
      <c r="E86" s="6">
        <v>84.969212175981284</v>
      </c>
      <c r="F86" s="6">
        <v>442.26061454906164</v>
      </c>
      <c r="H86" s="6">
        <v>56.009542575076125</v>
      </c>
      <c r="I86" s="6">
        <v>41.904047250719792</v>
      </c>
      <c r="J86" s="6">
        <v>187.95877906241699</v>
      </c>
      <c r="M86" s="6">
        <v>141.83155213413528</v>
      </c>
      <c r="N86" s="6">
        <v>137.13296772514636</v>
      </c>
      <c r="P86" s="6">
        <v>141.83155213413528</v>
      </c>
      <c r="Q86" s="6">
        <v>132.28011255067267</v>
      </c>
      <c r="R86" s="6">
        <v>122.72867296720999</v>
      </c>
      <c r="S86" s="6">
        <v>3.2921568917016892</v>
      </c>
      <c r="T86" s="6">
        <v>2.2773006412827739</v>
      </c>
      <c r="U86" s="6">
        <v>94.074354216822059</v>
      </c>
      <c r="V86" s="6">
        <v>84.522914633359491</v>
      </c>
      <c r="W86" s="6">
        <v>74.97147504989681</v>
      </c>
      <c r="X86" s="6">
        <v>65.4200354664342</v>
      </c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</row>
    <row r="87" spans="1:53" x14ac:dyDescent="0.25">
      <c r="B87" s="7" t="s">
        <v>2</v>
      </c>
      <c r="C87" s="11" t="s">
        <v>71</v>
      </c>
      <c r="D87" s="8" t="s">
        <v>19</v>
      </c>
      <c r="E87" s="8">
        <v>0.94</v>
      </c>
      <c r="F87" s="8">
        <v>4.4999999999999998E-2</v>
      </c>
      <c r="G87" s="8"/>
      <c r="H87" s="8">
        <v>0.94</v>
      </c>
      <c r="I87" s="8">
        <v>0.94</v>
      </c>
      <c r="J87" s="8">
        <v>4.4999999999999998E-2</v>
      </c>
      <c r="K87" s="8"/>
      <c r="L87" s="8"/>
      <c r="M87" s="8">
        <v>4.4999999999999998E-2</v>
      </c>
      <c r="N87" s="8">
        <v>4.4999999999999998E-2</v>
      </c>
      <c r="O87" s="8"/>
      <c r="P87" s="8">
        <v>4.4999999999999998E-2</v>
      </c>
      <c r="Q87" s="8">
        <v>4.4999999999999998E-2</v>
      </c>
      <c r="R87" s="8">
        <v>4.4999999999999998E-2</v>
      </c>
      <c r="S87" s="8">
        <v>4.4999999999999998E-2</v>
      </c>
      <c r="T87" s="8">
        <v>4.4999999999999998E-2</v>
      </c>
      <c r="U87" s="8">
        <v>4.4999999999999998E-2</v>
      </c>
      <c r="V87" s="8">
        <v>4.4999999999999998E-2</v>
      </c>
      <c r="W87" s="8">
        <v>4.4999999999999998E-2</v>
      </c>
      <c r="X87" s="8">
        <v>4.4999999999999998E-2</v>
      </c>
      <c r="Y87" s="8"/>
      <c r="Z87" s="8"/>
      <c r="AA87" s="8"/>
      <c r="AB87" s="8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</row>
    <row r="88" spans="1:53" x14ac:dyDescent="0.25">
      <c r="B88" s="7" t="s">
        <v>21</v>
      </c>
      <c r="C88" s="11" t="s">
        <v>72</v>
      </c>
      <c r="D88" s="8" t="s">
        <v>19</v>
      </c>
      <c r="E88" s="8">
        <v>0.84499999999999997</v>
      </c>
      <c r="F88" s="8">
        <v>0.03</v>
      </c>
      <c r="G88" s="8"/>
      <c r="H88" s="8">
        <v>0.72</v>
      </c>
      <c r="I88" s="8">
        <v>0.72</v>
      </c>
      <c r="J88" s="8">
        <v>0.03</v>
      </c>
      <c r="K88" s="8"/>
      <c r="L88" s="8"/>
      <c r="M88" s="8">
        <v>0.03</v>
      </c>
      <c r="N88" s="8">
        <v>0.03</v>
      </c>
      <c r="O88" s="8"/>
      <c r="P88" s="8">
        <v>0.03</v>
      </c>
      <c r="Q88" s="8">
        <v>0.03</v>
      </c>
      <c r="R88" s="8">
        <v>0.03</v>
      </c>
      <c r="S88" s="8">
        <v>0.03</v>
      </c>
      <c r="T88" s="8">
        <v>0.03</v>
      </c>
      <c r="U88" s="8">
        <v>0.03</v>
      </c>
      <c r="V88" s="8">
        <v>0.03</v>
      </c>
      <c r="W88" s="8">
        <v>0.03</v>
      </c>
      <c r="X88" s="8">
        <v>0.03</v>
      </c>
      <c r="Y88" s="8"/>
      <c r="Z88" s="8"/>
      <c r="AA88" s="8"/>
      <c r="AB88" s="8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</row>
    <row r="89" spans="1:53" x14ac:dyDescent="0.25">
      <c r="B89" s="7" t="s">
        <v>2</v>
      </c>
      <c r="C89" s="11" t="s">
        <v>120</v>
      </c>
      <c r="D89" s="8"/>
      <c r="E89" s="8">
        <v>39.254399999999997</v>
      </c>
      <c r="F89" s="8">
        <v>5.3945999999999996</v>
      </c>
      <c r="G89" s="8"/>
      <c r="H89" s="8">
        <v>42.976799999999997</v>
      </c>
      <c r="I89" s="8">
        <v>42.976799999999997</v>
      </c>
      <c r="J89" s="8">
        <v>5.3945999999999996</v>
      </c>
      <c r="K89" s="8"/>
      <c r="L89" s="8"/>
      <c r="M89" s="8">
        <v>5.3945999999999996</v>
      </c>
      <c r="N89" s="8">
        <v>5.3945999999999996</v>
      </c>
      <c r="O89" s="8"/>
      <c r="P89" s="8">
        <v>5.3945999999999996</v>
      </c>
      <c r="Q89" s="8">
        <v>5.3945999999999996</v>
      </c>
      <c r="R89" s="8">
        <v>5.3945999999999996</v>
      </c>
      <c r="S89" s="8">
        <v>5.3945999999999996</v>
      </c>
      <c r="T89" s="8">
        <v>5.3945999999999996</v>
      </c>
      <c r="U89" s="8">
        <v>5.3945999999999996</v>
      </c>
      <c r="V89" s="8">
        <v>5.3945999999999996</v>
      </c>
      <c r="W89" s="8">
        <v>5.3945999999999996</v>
      </c>
      <c r="X89" s="8">
        <v>5.3945999999999996</v>
      </c>
      <c r="Y89" s="8"/>
      <c r="Z89" s="8"/>
      <c r="AA89" s="8"/>
      <c r="AB89" s="8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</row>
    <row r="90" spans="1:53" x14ac:dyDescent="0.25">
      <c r="B90" s="7" t="s">
        <v>21</v>
      </c>
      <c r="C90" s="11" t="s">
        <v>121</v>
      </c>
      <c r="D90" s="8"/>
      <c r="E90" s="8">
        <v>35.287199999999999</v>
      </c>
      <c r="F90" s="8">
        <v>3.5963999999999996</v>
      </c>
      <c r="G90" s="8"/>
      <c r="H90" s="8">
        <v>32.918399999999998</v>
      </c>
      <c r="I90" s="8">
        <v>32.918399999999998</v>
      </c>
      <c r="J90" s="8">
        <v>3.5963999999999996</v>
      </c>
      <c r="K90" s="8"/>
      <c r="L90" s="8"/>
      <c r="M90" s="8">
        <v>3.5963999999999996</v>
      </c>
      <c r="N90" s="8">
        <v>3.5963999999999996</v>
      </c>
      <c r="O90" s="8"/>
      <c r="P90" s="8">
        <v>3.5963999999999996</v>
      </c>
      <c r="Q90" s="8">
        <v>3.5963999999999996</v>
      </c>
      <c r="R90" s="8">
        <v>3.5963999999999996</v>
      </c>
      <c r="S90" s="8">
        <v>3.5963999999999996</v>
      </c>
      <c r="T90" s="8">
        <v>3.5963999999999996</v>
      </c>
      <c r="U90" s="8">
        <v>3.5963999999999996</v>
      </c>
      <c r="V90" s="8">
        <v>3.5963999999999996</v>
      </c>
      <c r="W90" s="8">
        <v>3.5963999999999996</v>
      </c>
      <c r="X90" s="8">
        <v>3.5963999999999996</v>
      </c>
      <c r="Y90" s="8"/>
      <c r="Z90" s="8"/>
      <c r="AA90" s="8"/>
      <c r="AB90" s="8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</row>
    <row r="91" spans="1:53" x14ac:dyDescent="0.25">
      <c r="A91" s="5" t="s">
        <v>14</v>
      </c>
      <c r="B91" s="7" t="s">
        <v>9</v>
      </c>
      <c r="C91" s="11" t="s">
        <v>73</v>
      </c>
      <c r="D91" s="8"/>
      <c r="E91" s="8">
        <v>15.9</v>
      </c>
      <c r="F91" s="8">
        <v>333</v>
      </c>
      <c r="G91" s="8"/>
      <c r="H91" s="8">
        <v>15.9</v>
      </c>
      <c r="I91" s="8">
        <v>15.9</v>
      </c>
      <c r="J91" s="8">
        <v>333</v>
      </c>
      <c r="K91" s="8"/>
      <c r="L91" s="8"/>
      <c r="M91" s="8">
        <v>333</v>
      </c>
      <c r="N91" s="8">
        <v>333</v>
      </c>
      <c r="O91" s="8"/>
      <c r="P91" s="8">
        <v>333</v>
      </c>
      <c r="Q91" s="8">
        <v>333</v>
      </c>
      <c r="R91" s="8">
        <v>333</v>
      </c>
      <c r="S91" s="8">
        <v>333</v>
      </c>
      <c r="T91" s="8">
        <v>333</v>
      </c>
      <c r="U91" s="8">
        <v>333</v>
      </c>
      <c r="V91" s="8">
        <v>333</v>
      </c>
      <c r="W91" s="8">
        <v>333</v>
      </c>
      <c r="X91" s="8">
        <v>333</v>
      </c>
      <c r="Y91" s="8"/>
      <c r="Z91" s="8"/>
      <c r="AA91" s="8"/>
      <c r="AB91" s="8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</row>
    <row r="92" spans="1:53" x14ac:dyDescent="0.25">
      <c r="A92" s="12" t="s">
        <v>3</v>
      </c>
      <c r="B92" s="5" t="s">
        <v>20</v>
      </c>
      <c r="C92" s="6" t="s">
        <v>7</v>
      </c>
      <c r="E92" s="6">
        <v>832.86821774896862</v>
      </c>
      <c r="F92" s="6">
        <v>926.58145187145976</v>
      </c>
      <c r="H92" s="6">
        <v>512.15125730649606</v>
      </c>
      <c r="I92" s="6">
        <v>383.1706080605818</v>
      </c>
      <c r="J92" s="6">
        <v>393.79296429825121</v>
      </c>
      <c r="M92" s="6">
        <v>297.15168200457282</v>
      </c>
      <c r="N92" s="6">
        <v>287.30766465326377</v>
      </c>
      <c r="P92" s="6">
        <v>297.15168200457282</v>
      </c>
      <c r="Q92" s="6">
        <v>277.14043418922938</v>
      </c>
      <c r="R92" s="6">
        <v>257.12918637388594</v>
      </c>
      <c r="S92" s="6">
        <v>237.11793855854259</v>
      </c>
      <c r="T92" s="6">
        <v>217.10669074319918</v>
      </c>
      <c r="U92" s="6">
        <v>197.09544292785569</v>
      </c>
      <c r="V92" s="6">
        <v>177.08419511251242</v>
      </c>
      <c r="W92" s="6">
        <v>157.07294729716895</v>
      </c>
      <c r="X92" s="6">
        <v>137.0616994818256</v>
      </c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</row>
    <row r="93" spans="1:53" x14ac:dyDescent="0.25">
      <c r="A93" s="5" t="s">
        <v>8</v>
      </c>
      <c r="B93" s="5" t="s">
        <v>12</v>
      </c>
      <c r="C93" s="6" t="s">
        <v>5</v>
      </c>
      <c r="E93" s="6">
        <v>76.381898179472543</v>
      </c>
      <c r="F93" s="6">
        <v>618.33930722152809</v>
      </c>
      <c r="H93" s="6">
        <v>42.900926227717882</v>
      </c>
      <c r="I93" s="6">
        <v>32.096717043104526</v>
      </c>
      <c r="J93" s="6">
        <v>262.79143429980064</v>
      </c>
      <c r="M93" s="6">
        <v>198.29942075713905</v>
      </c>
      <c r="N93" s="6">
        <v>191.73017327545134</v>
      </c>
      <c r="P93" s="6">
        <v>198.29942075713905</v>
      </c>
      <c r="Q93" s="6">
        <v>184.94523469418047</v>
      </c>
      <c r="R93" s="6">
        <v>171.59104863122187</v>
      </c>
      <c r="S93" s="6">
        <v>158.23686256826335</v>
      </c>
      <c r="T93" s="6">
        <v>144.88267650530477</v>
      </c>
      <c r="U93" s="6">
        <v>131.52849044234614</v>
      </c>
      <c r="V93" s="6">
        <v>118.17430437938769</v>
      </c>
      <c r="W93" s="6">
        <v>104.82011831642907</v>
      </c>
      <c r="X93" s="6">
        <v>91.465932253470555</v>
      </c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</row>
    <row r="94" spans="1:53" x14ac:dyDescent="0.25">
      <c r="B94" s="5" t="s">
        <v>13</v>
      </c>
      <c r="C94" s="6" t="s">
        <v>5</v>
      </c>
      <c r="E94" s="6">
        <v>148.18088246817672</v>
      </c>
      <c r="F94" s="6">
        <v>646.1645760464969</v>
      </c>
      <c r="H94" s="6">
        <v>83.22779688177269</v>
      </c>
      <c r="I94" s="6">
        <v>62.26763106362278</v>
      </c>
      <c r="J94" s="6">
        <v>274.61704884329168</v>
      </c>
      <c r="M94" s="6">
        <v>207.22289469121031</v>
      </c>
      <c r="N94" s="6">
        <v>200.35803107284664</v>
      </c>
      <c r="P94" s="6">
        <v>207.22289469121031</v>
      </c>
      <c r="Q94" s="6">
        <v>193.26777025541858</v>
      </c>
      <c r="R94" s="6">
        <v>179.31264581962685</v>
      </c>
      <c r="S94" s="6">
        <v>165.35752138383521</v>
      </c>
      <c r="T94" s="6">
        <v>151.40239694804347</v>
      </c>
      <c r="U94" s="6">
        <v>137.44727251225171</v>
      </c>
      <c r="V94" s="6">
        <v>123.49214807646014</v>
      </c>
      <c r="W94" s="6">
        <v>109.53702364066838</v>
      </c>
      <c r="X94" s="6">
        <v>95.581899204876734</v>
      </c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</row>
    <row r="95" spans="1:53" x14ac:dyDescent="0.25">
      <c r="B95" s="5" t="s">
        <v>18</v>
      </c>
      <c r="C95" s="6" t="s">
        <v>6</v>
      </c>
      <c r="E95" s="6">
        <v>84.969212175981298</v>
      </c>
      <c r="F95" s="6">
        <v>927.50896083229213</v>
      </c>
      <c r="H95" s="6">
        <v>56.009542575076125</v>
      </c>
      <c r="I95" s="6">
        <v>41.904047250719799</v>
      </c>
      <c r="J95" s="6">
        <v>394.18715144970093</v>
      </c>
      <c r="M95" s="6">
        <v>297.44913113570857</v>
      </c>
      <c r="N95" s="6">
        <v>287.59525991317702</v>
      </c>
      <c r="P95" s="6">
        <v>297.44913113570857</v>
      </c>
      <c r="Q95" s="6">
        <v>277.41785204127069</v>
      </c>
      <c r="R95" s="6">
        <v>257.38657294683281</v>
      </c>
      <c r="S95" s="6">
        <v>237.35529385239499</v>
      </c>
      <c r="T95" s="6">
        <v>217.32401475795717</v>
      </c>
      <c r="U95" s="6">
        <v>197.29273566351924</v>
      </c>
      <c r="V95" s="6">
        <v>177.26145656908153</v>
      </c>
      <c r="W95" s="6">
        <v>157.2301774746436</v>
      </c>
      <c r="X95" s="6">
        <v>137.19889838020583</v>
      </c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</row>
    <row r="96" spans="1:53" x14ac:dyDescent="0.25">
      <c r="B96" s="5" t="s">
        <v>18</v>
      </c>
      <c r="C96" s="6" t="s">
        <v>42</v>
      </c>
      <c r="E96" s="6">
        <v>8.4969212175981301E-2</v>
      </c>
      <c r="F96" s="6">
        <v>0.92750896083229217</v>
      </c>
      <c r="H96" s="6">
        <v>5.6009542575076128E-2</v>
      </c>
      <c r="I96" s="6">
        <v>4.1904047250719799E-2</v>
      </c>
      <c r="J96" s="6">
        <v>0.39418715144970096</v>
      </c>
      <c r="M96" s="6">
        <v>0.29744913113570859</v>
      </c>
      <c r="N96" s="6">
        <v>0.28759525991317703</v>
      </c>
      <c r="P96" s="6">
        <v>0.29744913113570859</v>
      </c>
      <c r="Q96" s="6">
        <v>0.27741785204127067</v>
      </c>
      <c r="R96" s="6">
        <v>0.25738657294683281</v>
      </c>
      <c r="S96" s="6">
        <v>0.23735529385239498</v>
      </c>
      <c r="T96" s="6">
        <v>0.21732401475795718</v>
      </c>
      <c r="U96" s="6">
        <v>0.19729273566351924</v>
      </c>
      <c r="V96" s="6">
        <v>0.17726145656908154</v>
      </c>
      <c r="W96" s="6">
        <v>0.1572301774746436</v>
      </c>
      <c r="X96" s="6">
        <v>0.13719889838020582</v>
      </c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</row>
    <row r="97" spans="1:53" x14ac:dyDescent="0.25">
      <c r="B97" s="5" t="s">
        <v>27</v>
      </c>
      <c r="C97" s="6" t="s">
        <v>10</v>
      </c>
      <c r="E97" s="6">
        <v>1141.6038501903965</v>
      </c>
      <c r="F97" s="6">
        <v>9265.8145187145983</v>
      </c>
      <c r="H97" s="6">
        <v>641.19724339947152</v>
      </c>
      <c r="I97" s="6">
        <v>479.71753292624027</v>
      </c>
      <c r="J97" s="6">
        <v>3937.9296429825122</v>
      </c>
      <c r="M97" s="6">
        <v>2971.5168200457288</v>
      </c>
      <c r="N97" s="6">
        <v>2873.0766465326378</v>
      </c>
      <c r="P97" s="6">
        <v>2971.5168200457288</v>
      </c>
      <c r="Q97" s="6">
        <v>2771.4043418922943</v>
      </c>
      <c r="R97" s="6">
        <v>2571.2918637388598</v>
      </c>
      <c r="S97" s="6">
        <v>2371.1793855854262</v>
      </c>
      <c r="T97" s="6">
        <v>2171.0669074319921</v>
      </c>
      <c r="U97" s="6">
        <v>1970.954429278557</v>
      </c>
      <c r="V97" s="6">
        <v>1770.8419511251245</v>
      </c>
      <c r="W97" s="6">
        <v>1570.7294729716896</v>
      </c>
      <c r="X97" s="6">
        <v>1370.6169948182562</v>
      </c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</row>
    <row r="98" spans="1:53" x14ac:dyDescent="0.25"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</row>
    <row r="99" spans="1:53" x14ac:dyDescent="0.25">
      <c r="A99" s="1"/>
      <c r="B99" s="5" t="s">
        <v>15</v>
      </c>
      <c r="C99" s="6" t="s">
        <v>5</v>
      </c>
      <c r="N99" s="6">
        <v>69.022862379162476</v>
      </c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</row>
    <row r="100" spans="1:53" x14ac:dyDescent="0.25">
      <c r="B100" s="5" t="s">
        <v>17</v>
      </c>
      <c r="C100" s="6" t="s">
        <v>16</v>
      </c>
      <c r="N100" s="8">
        <v>1.43</v>
      </c>
      <c r="O100" s="8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</row>
    <row r="101" spans="1:53" x14ac:dyDescent="0.25">
      <c r="B101" s="5" t="s">
        <v>22</v>
      </c>
      <c r="C101" s="6" t="s">
        <v>6</v>
      </c>
      <c r="N101" s="6">
        <v>48267.735929484246</v>
      </c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</row>
    <row r="102" spans="1:53" x14ac:dyDescent="0.25">
      <c r="A102" s="1"/>
      <c r="B102" s="5" t="s">
        <v>25</v>
      </c>
      <c r="C102" s="6" t="s">
        <v>24</v>
      </c>
      <c r="N102" s="6">
        <v>68.953908470691786</v>
      </c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</row>
    <row r="103" spans="1:53" x14ac:dyDescent="0.25">
      <c r="B103" s="5" t="s">
        <v>12</v>
      </c>
      <c r="C103" s="6" t="s">
        <v>5</v>
      </c>
      <c r="N103" s="6">
        <v>95.865086637725668</v>
      </c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</row>
    <row r="104" spans="1:53" x14ac:dyDescent="0.25">
      <c r="B104" s="5" t="s">
        <v>13</v>
      </c>
      <c r="C104" s="6" t="s">
        <v>5</v>
      </c>
      <c r="N104" s="6">
        <v>164.88794901688814</v>
      </c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</row>
    <row r="105" spans="1:53" x14ac:dyDescent="0.25">
      <c r="B105" s="5" t="s">
        <v>18</v>
      </c>
      <c r="C105" s="6" t="s">
        <v>6</v>
      </c>
      <c r="N105" s="6">
        <v>143.79762995658851</v>
      </c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</row>
    <row r="106" spans="1:53" x14ac:dyDescent="0.25">
      <c r="B106" s="5" t="s">
        <v>18</v>
      </c>
      <c r="C106" s="6" t="s">
        <v>42</v>
      </c>
      <c r="N106" s="6">
        <v>0.14379762995658851</v>
      </c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</row>
    <row r="107" spans="1:53" x14ac:dyDescent="0.25">
      <c r="B107" s="5" t="s">
        <v>27</v>
      </c>
      <c r="C107" s="6" t="s">
        <v>10</v>
      </c>
      <c r="N107" s="6">
        <v>1436.5383232663189</v>
      </c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</row>
    <row r="108" spans="1:53" x14ac:dyDescent="0.25"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</row>
    <row r="110" spans="1:53" x14ac:dyDescent="0.25">
      <c r="A110" s="5" t="s">
        <v>61</v>
      </c>
      <c r="B110" s="5" t="s">
        <v>41</v>
      </c>
      <c r="C110" s="6" t="s">
        <v>5</v>
      </c>
      <c r="E110" s="6">
        <v>329.67805760941962</v>
      </c>
      <c r="F110" s="6">
        <v>827.66175118773981</v>
      </c>
      <c r="H110" s="6">
        <v>470.36901507117614</v>
      </c>
      <c r="I110" s="6">
        <v>349.13784654299911</v>
      </c>
      <c r="J110" s="6">
        <v>561.48726432266801</v>
      </c>
      <c r="L110" s="6">
        <v>1349.4781260944383</v>
      </c>
      <c r="M110" s="6">
        <v>525.98804450454531</v>
      </c>
      <c r="N110" s="6">
        <v>730.16497605691598</v>
      </c>
      <c r="P110" s="6">
        <v>525.98804450454531</v>
      </c>
      <c r="Q110" s="6">
        <v>660.10281133466083</v>
      </c>
      <c r="R110" s="6">
        <v>794.21757816477611</v>
      </c>
      <c r="S110" s="6">
        <v>928.33234499489174</v>
      </c>
      <c r="T110" s="6">
        <v>1062.4471118250071</v>
      </c>
      <c r="U110" s="6">
        <v>1196.5618786551224</v>
      </c>
      <c r="V110" s="6">
        <v>1330.6766454852379</v>
      </c>
      <c r="W110" s="6">
        <v>1464.7914123153535</v>
      </c>
      <c r="X110" s="6">
        <v>1598.9061791454687</v>
      </c>
    </row>
    <row r="111" spans="1:53" x14ac:dyDescent="0.25">
      <c r="B111" s="5" t="s">
        <v>50</v>
      </c>
      <c r="C111" s="6" t="s">
        <v>42</v>
      </c>
      <c r="E111" s="6">
        <v>0.1612850016496655</v>
      </c>
      <c r="F111" s="6">
        <v>1.0038247503059765</v>
      </c>
      <c r="H111" s="6">
        <v>0.34290497768025202</v>
      </c>
      <c r="I111" s="6">
        <v>0.13782726013367347</v>
      </c>
      <c r="J111" s="6">
        <v>0.49011036433265459</v>
      </c>
      <c r="L111" s="6">
        <v>0.73592338662173273</v>
      </c>
      <c r="M111" s="6">
        <v>0.51596849786481602</v>
      </c>
      <c r="N111" s="6">
        <v>0.54606610275271916</v>
      </c>
      <c r="P111" s="6">
        <v>0.51596849786481602</v>
      </c>
      <c r="Q111" s="6">
        <v>0.57984349048772554</v>
      </c>
      <c r="R111" s="6">
        <v>0.64371848311063506</v>
      </c>
      <c r="S111" s="6">
        <v>0.7075934757335447</v>
      </c>
      <c r="T111" s="6">
        <v>0.77146846835645422</v>
      </c>
      <c r="U111" s="6">
        <v>0.83534346097936374</v>
      </c>
      <c r="V111" s="6">
        <v>0.89921845360227337</v>
      </c>
      <c r="W111" s="6">
        <v>0.96309344622518289</v>
      </c>
      <c r="X111" s="6">
        <v>1.0269684388480924</v>
      </c>
    </row>
    <row r="112" spans="1:53" x14ac:dyDescent="0.25">
      <c r="B112" s="5" t="s">
        <v>50</v>
      </c>
      <c r="C112" s="6" t="s">
        <v>6</v>
      </c>
      <c r="E112" s="6">
        <v>161.2850016496655</v>
      </c>
      <c r="F112" s="6">
        <v>1003.8247503059765</v>
      </c>
      <c r="H112" s="6">
        <v>342.90497768025205</v>
      </c>
      <c r="I112" s="6">
        <v>137.82726013367346</v>
      </c>
      <c r="J112" s="6">
        <v>490.11036433265457</v>
      </c>
      <c r="L112" s="6">
        <v>735.92338662173279</v>
      </c>
      <c r="M112" s="6">
        <v>515.96849786481607</v>
      </c>
      <c r="N112" s="6">
        <v>546.06610275271919</v>
      </c>
      <c r="P112" s="6">
        <v>515.96849786481607</v>
      </c>
      <c r="Q112" s="6">
        <v>579.84349048772549</v>
      </c>
      <c r="R112" s="6">
        <v>643.71848311063502</v>
      </c>
      <c r="S112" s="6">
        <v>707.59347573354466</v>
      </c>
      <c r="T112" s="6">
        <v>771.4684683564542</v>
      </c>
      <c r="U112" s="6">
        <v>835.34346097936373</v>
      </c>
      <c r="V112" s="6">
        <v>899.21845360227337</v>
      </c>
      <c r="W112" s="6">
        <v>963.0934462251829</v>
      </c>
      <c r="X112" s="6">
        <v>1026.9684388480923</v>
      </c>
    </row>
    <row r="113" spans="1:28" x14ac:dyDescent="0.25">
      <c r="B113" s="5" t="s">
        <v>9</v>
      </c>
      <c r="C113" s="6" t="s">
        <v>10</v>
      </c>
    </row>
    <row r="115" spans="1:28" x14ac:dyDescent="0.25">
      <c r="B115" s="5" t="s">
        <v>67</v>
      </c>
      <c r="C115" s="6" t="s">
        <v>5</v>
      </c>
      <c r="E115" s="6">
        <v>7429.6780576094197</v>
      </c>
      <c r="F115" s="6">
        <v>7927.6617511877394</v>
      </c>
      <c r="H115" s="6">
        <v>7570.3690150711764</v>
      </c>
      <c r="I115" s="6">
        <v>7449.1378465429989</v>
      </c>
      <c r="J115" s="6">
        <v>7661.4872643226681</v>
      </c>
      <c r="L115" s="6">
        <v>8449.4781260944383</v>
      </c>
      <c r="M115" s="6">
        <v>7625.9880445045455</v>
      </c>
      <c r="N115" s="6">
        <v>7830.1649760569162</v>
      </c>
      <c r="P115" s="6">
        <v>7625.9880445045455</v>
      </c>
      <c r="Q115" s="6">
        <v>7760.1028113346611</v>
      </c>
      <c r="R115" s="6">
        <v>7894.2175781647766</v>
      </c>
      <c r="S115" s="6">
        <v>8028.3323449948921</v>
      </c>
      <c r="T115" s="6">
        <v>8162.4471118250076</v>
      </c>
      <c r="U115" s="6">
        <v>8296.5618786551222</v>
      </c>
      <c r="V115" s="6">
        <v>8430.6766454852386</v>
      </c>
      <c r="W115" s="6">
        <v>8564.7914123153532</v>
      </c>
      <c r="X115" s="6">
        <v>8698.9061791454697</v>
      </c>
    </row>
    <row r="116" spans="1:28" x14ac:dyDescent="0.25">
      <c r="C116" s="6" t="s">
        <v>5</v>
      </c>
      <c r="E116" s="6">
        <v>329.67805760941974</v>
      </c>
      <c r="F116" s="6">
        <v>827.66175118773936</v>
      </c>
      <c r="H116" s="6">
        <v>470.36901507117636</v>
      </c>
      <c r="I116" s="6">
        <v>349.13784654299889</v>
      </c>
      <c r="J116" s="6">
        <v>561.48726432266812</v>
      </c>
      <c r="L116" s="6">
        <v>1349.4781260944383</v>
      </c>
      <c r="M116" s="6">
        <v>525.98804450454554</v>
      </c>
      <c r="N116" s="6">
        <v>730.1649760569162</v>
      </c>
      <c r="P116" s="6">
        <v>525.98804450454554</v>
      </c>
      <c r="Q116" s="6">
        <v>660.10281133466106</v>
      </c>
      <c r="R116" s="6">
        <v>794.21757816477657</v>
      </c>
      <c r="S116" s="6">
        <v>928.33234499489208</v>
      </c>
      <c r="T116" s="6">
        <v>1062.4471118250076</v>
      </c>
      <c r="U116" s="6">
        <v>1196.5618786551222</v>
      </c>
      <c r="V116" s="6">
        <v>1330.6766454852386</v>
      </c>
      <c r="W116" s="6">
        <v>1464.7914123153532</v>
      </c>
      <c r="X116" s="6">
        <v>1598.9061791454697</v>
      </c>
    </row>
    <row r="117" spans="1:28" x14ac:dyDescent="0.25">
      <c r="C117" s="6" t="s">
        <v>33</v>
      </c>
      <c r="E117" s="6">
        <v>4.4373128290769746</v>
      </c>
      <c r="F117" s="6">
        <v>10.440174885914342</v>
      </c>
      <c r="H117" s="6">
        <v>6.2132904503698621</v>
      </c>
      <c r="I117" s="6">
        <v>4.6869564469803313</v>
      </c>
      <c r="J117" s="6">
        <v>7.3286980053775199</v>
      </c>
      <c r="L117" s="6">
        <v>15.971141719709983</v>
      </c>
      <c r="M117" s="6">
        <v>6.8973101116200164</v>
      </c>
      <c r="N117" s="6">
        <v>9.3250267176951596</v>
      </c>
      <c r="P117" s="6">
        <v>6.8973101116200164</v>
      </c>
      <c r="Q117" s="6">
        <v>8.5063668276468345</v>
      </c>
      <c r="R117" s="6">
        <v>10.060751053550437</v>
      </c>
      <c r="S117" s="6">
        <v>11.56320273130749</v>
      </c>
      <c r="T117" s="6">
        <v>13.016281726172918</v>
      </c>
      <c r="U117" s="6">
        <v>14.422382381472524</v>
      </c>
      <c r="V117" s="6">
        <v>15.783746684174362</v>
      </c>
      <c r="W117" s="6">
        <v>17.102476193513866</v>
      </c>
      <c r="X117" s="6">
        <v>18.380542866166849</v>
      </c>
    </row>
    <row r="119" spans="1:28" x14ac:dyDescent="0.25">
      <c r="B119" s="5" t="s">
        <v>90</v>
      </c>
      <c r="C119" s="6" t="s">
        <v>91</v>
      </c>
      <c r="E119" s="6">
        <v>0.6593561152188393</v>
      </c>
      <c r="F119" s="6">
        <v>1.6553235023754795</v>
      </c>
      <c r="H119" s="6">
        <v>0.94073803014235224</v>
      </c>
      <c r="I119" s="6">
        <v>0.69827569308599824</v>
      </c>
      <c r="J119" s="6">
        <v>1.1229745286453361</v>
      </c>
      <c r="L119" s="6">
        <v>2.6989562521888764</v>
      </c>
      <c r="M119" s="6">
        <v>1.0519760890090906</v>
      </c>
      <c r="N119" s="6">
        <v>1.460329952113832</v>
      </c>
      <c r="P119" s="6">
        <v>1.0519760890090906</v>
      </c>
      <c r="Q119" s="6">
        <v>1.3202056226693217</v>
      </c>
      <c r="R119" s="6">
        <v>1.5884351563295522</v>
      </c>
      <c r="S119" s="6">
        <v>1.8566646899897834</v>
      </c>
      <c r="T119" s="6">
        <v>2.1248942236500143</v>
      </c>
      <c r="U119" s="6">
        <v>2.3931237573102448</v>
      </c>
      <c r="V119" s="6">
        <v>2.6613532909704758</v>
      </c>
      <c r="W119" s="6">
        <v>2.9295828246307067</v>
      </c>
      <c r="X119" s="6">
        <v>3.1978123582909377</v>
      </c>
    </row>
    <row r="120" spans="1:28" x14ac:dyDescent="0.25">
      <c r="C120" s="6" t="s">
        <v>92</v>
      </c>
      <c r="E120" s="6">
        <v>0.322570003299331</v>
      </c>
      <c r="F120" s="6">
        <v>2.007649500611953</v>
      </c>
      <c r="H120" s="6">
        <v>0.68580995536050404</v>
      </c>
      <c r="I120" s="6">
        <v>0.27565452026734694</v>
      </c>
      <c r="J120" s="6">
        <v>0.98022072866530918</v>
      </c>
      <c r="L120" s="6">
        <v>1.4718467732434655</v>
      </c>
      <c r="M120" s="6">
        <v>1.031936995729632</v>
      </c>
      <c r="N120" s="6">
        <v>1.0921322055054383</v>
      </c>
      <c r="P120" s="6">
        <v>1.031936995729632</v>
      </c>
      <c r="Q120" s="6">
        <v>1.1596869809754511</v>
      </c>
      <c r="R120" s="6">
        <v>1.2874369662212701</v>
      </c>
      <c r="S120" s="6">
        <v>1.4151869514670894</v>
      </c>
      <c r="T120" s="6">
        <v>1.5429369367129084</v>
      </c>
      <c r="U120" s="6">
        <v>1.6706869219587275</v>
      </c>
      <c r="V120" s="6">
        <v>1.7984369072045467</v>
      </c>
      <c r="W120" s="6">
        <v>1.9261868924503658</v>
      </c>
      <c r="X120" s="6">
        <v>2.0539368776961848</v>
      </c>
    </row>
    <row r="121" spans="1:28" x14ac:dyDescent="0.25">
      <c r="A121" s="5" t="s">
        <v>41</v>
      </c>
      <c r="B121" s="29" t="s">
        <v>93</v>
      </c>
      <c r="C121" s="6" t="s">
        <v>5</v>
      </c>
      <c r="D121" s="1"/>
      <c r="E121" s="1">
        <v>0</v>
      </c>
      <c r="F121" s="1">
        <v>0</v>
      </c>
      <c r="G121" s="1"/>
      <c r="H121" s="1">
        <v>0</v>
      </c>
      <c r="I121" s="1">
        <v>0</v>
      </c>
      <c r="J121" s="1">
        <v>0</v>
      </c>
      <c r="K121" s="1"/>
      <c r="L121" s="1">
        <v>0</v>
      </c>
      <c r="M121" s="1">
        <v>0</v>
      </c>
      <c r="N121" s="1">
        <v>164.88794901688814</v>
      </c>
      <c r="O121" s="1"/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/>
      <c r="Z121" s="1"/>
      <c r="AA121" s="1"/>
      <c r="AB121" s="1"/>
    </row>
    <row r="122" spans="1:28" x14ac:dyDescent="0.25">
      <c r="B122" s="29" t="s">
        <v>94</v>
      </c>
      <c r="C122" s="6" t="s">
        <v>5</v>
      </c>
      <c r="D122" s="1"/>
      <c r="E122" s="1">
        <v>148.18088246817672</v>
      </c>
      <c r="F122" s="1">
        <v>646.1645760464969</v>
      </c>
      <c r="G122" s="1"/>
      <c r="H122" s="1">
        <v>83.22779688177269</v>
      </c>
      <c r="I122" s="1">
        <v>62.26763106362278</v>
      </c>
      <c r="J122" s="1">
        <v>274.61704884329168</v>
      </c>
      <c r="K122" s="1"/>
      <c r="L122" s="1">
        <v>0</v>
      </c>
      <c r="M122" s="1">
        <v>207.22289469121031</v>
      </c>
      <c r="N122" s="1">
        <v>200.35803107284664</v>
      </c>
      <c r="O122" s="1"/>
      <c r="P122" s="1">
        <v>207.22289469121031</v>
      </c>
      <c r="Q122" s="1">
        <v>193.26777025541858</v>
      </c>
      <c r="R122" s="1">
        <v>179.31264581962685</v>
      </c>
      <c r="S122" s="1">
        <v>165.35752138383521</v>
      </c>
      <c r="T122" s="1">
        <v>151.40239694804347</v>
      </c>
      <c r="U122" s="1">
        <v>137.44727251225171</v>
      </c>
      <c r="V122" s="1">
        <v>123.49214807646014</v>
      </c>
      <c r="W122" s="1">
        <v>109.53702364066838</v>
      </c>
      <c r="X122" s="1">
        <v>95.581899204876734</v>
      </c>
      <c r="Y122" s="1"/>
      <c r="Z122" s="1"/>
      <c r="AA122" s="1"/>
      <c r="AB122" s="1"/>
    </row>
    <row r="123" spans="1:28" x14ac:dyDescent="0.25">
      <c r="B123" s="29" t="s">
        <v>43</v>
      </c>
      <c r="C123" s="6" t="s">
        <v>5</v>
      </c>
      <c r="D123" s="1"/>
      <c r="E123" s="1">
        <v>0</v>
      </c>
      <c r="F123" s="1">
        <v>0</v>
      </c>
      <c r="G123" s="1"/>
      <c r="H123" s="1">
        <v>25.882352941176471</v>
      </c>
      <c r="I123" s="1">
        <v>25.882352941176471</v>
      </c>
      <c r="J123" s="1">
        <v>25.882352941176471</v>
      </c>
      <c r="K123" s="1"/>
      <c r="L123" s="1">
        <v>1210.4414830684336</v>
      </c>
      <c r="M123" s="1">
        <v>25.882352941176471</v>
      </c>
      <c r="N123" s="1">
        <v>25.882352941176471</v>
      </c>
      <c r="O123" s="1"/>
      <c r="P123" s="1">
        <v>25.882352941176471</v>
      </c>
      <c r="Q123" s="1">
        <v>173.95224420708362</v>
      </c>
      <c r="R123" s="1">
        <v>322.02213547299073</v>
      </c>
      <c r="S123" s="1">
        <v>470.09202673889791</v>
      </c>
      <c r="T123" s="1">
        <v>618.1619180048051</v>
      </c>
      <c r="U123" s="1">
        <v>766.23180927071223</v>
      </c>
      <c r="V123" s="1">
        <v>914.30170053661936</v>
      </c>
      <c r="W123" s="1">
        <v>1062.3715918025266</v>
      </c>
      <c r="X123" s="1">
        <v>1210.4414830684336</v>
      </c>
      <c r="Y123" s="1"/>
      <c r="Z123" s="1"/>
      <c r="AA123" s="1"/>
      <c r="AB123" s="1"/>
    </row>
    <row r="124" spans="1:28" x14ac:dyDescent="0.25">
      <c r="B124" s="29" t="s">
        <v>95</v>
      </c>
      <c r="C124" s="6" t="s">
        <v>5</v>
      </c>
      <c r="D124" s="1"/>
      <c r="E124" s="1">
        <v>125</v>
      </c>
      <c r="F124" s="1">
        <v>125</v>
      </c>
      <c r="G124" s="1"/>
      <c r="H124" s="1">
        <v>222.22222222222223</v>
      </c>
      <c r="I124" s="1">
        <v>121.95121951219512</v>
      </c>
      <c r="J124" s="1">
        <v>121.95121951219512</v>
      </c>
      <c r="K124" s="1"/>
      <c r="L124" s="1">
        <v>0</v>
      </c>
      <c r="M124" s="1">
        <v>153.84615384615384</v>
      </c>
      <c r="N124" s="1">
        <v>200</v>
      </c>
      <c r="O124" s="1"/>
      <c r="P124" s="1">
        <v>153.84615384615384</v>
      </c>
      <c r="Q124" s="1">
        <v>153.84615384615384</v>
      </c>
      <c r="R124" s="1">
        <v>153.84615384615384</v>
      </c>
      <c r="S124" s="1">
        <v>153.84615384615384</v>
      </c>
      <c r="T124" s="1">
        <v>153.84615384615384</v>
      </c>
      <c r="U124" s="1">
        <v>153.84615384615384</v>
      </c>
      <c r="V124" s="1">
        <v>153.84615384615384</v>
      </c>
      <c r="W124" s="1">
        <v>153.84615384615384</v>
      </c>
      <c r="X124" s="1">
        <v>153.84615384615384</v>
      </c>
      <c r="Y124" s="1"/>
      <c r="Z124" s="1"/>
      <c r="AA124" s="1"/>
      <c r="AB124" s="1"/>
    </row>
    <row r="125" spans="1:28" x14ac:dyDescent="0.25">
      <c r="B125" s="5" t="s">
        <v>175</v>
      </c>
      <c r="C125" s="6" t="s">
        <v>5</v>
      </c>
      <c r="E125" s="6">
        <v>56.497175141242934</v>
      </c>
      <c r="F125" s="6">
        <v>56.497175141242934</v>
      </c>
      <c r="H125" s="6">
        <v>139.03664302600473</v>
      </c>
      <c r="I125" s="6">
        <v>139.03664302600473</v>
      </c>
      <c r="J125" s="6">
        <v>139.03664302600473</v>
      </c>
      <c r="L125" s="6">
        <v>139.03664302600473</v>
      </c>
      <c r="M125" s="6">
        <v>139.03664302600473</v>
      </c>
      <c r="N125" s="6">
        <v>139.03664302600473</v>
      </c>
      <c r="P125" s="6">
        <v>139.03664302600473</v>
      </c>
      <c r="Q125" s="6">
        <v>139.03664302600473</v>
      </c>
      <c r="R125" s="6">
        <v>139.03664302600473</v>
      </c>
      <c r="S125" s="6">
        <v>139.03664302600473</v>
      </c>
      <c r="T125" s="6">
        <v>139.03664302600473</v>
      </c>
      <c r="U125" s="6">
        <v>139.03664302600473</v>
      </c>
      <c r="V125" s="6">
        <v>139.03664302600473</v>
      </c>
      <c r="W125" s="6">
        <v>139.03664302600473</v>
      </c>
      <c r="X125" s="6">
        <v>139.03664302600473</v>
      </c>
    </row>
    <row r="127" spans="1:28" x14ac:dyDescent="0.25">
      <c r="A127" s="5" t="s">
        <v>50</v>
      </c>
      <c r="B127" s="29" t="s">
        <v>93</v>
      </c>
      <c r="C127" s="6" t="s">
        <v>6</v>
      </c>
      <c r="D127" s="1"/>
      <c r="E127" s="1">
        <v>0</v>
      </c>
      <c r="F127" s="1">
        <v>0</v>
      </c>
      <c r="G127" s="1"/>
      <c r="H127" s="1">
        <v>0</v>
      </c>
      <c r="I127" s="1">
        <v>0</v>
      </c>
      <c r="J127" s="1">
        <v>0</v>
      </c>
      <c r="K127" s="1"/>
      <c r="L127" s="1">
        <v>0</v>
      </c>
      <c r="M127" s="1">
        <v>0</v>
      </c>
      <c r="N127" s="1">
        <v>143.79762995658851</v>
      </c>
      <c r="O127" s="1"/>
      <c r="P127" s="1">
        <v>0</v>
      </c>
      <c r="Q127" s="1">
        <v>0</v>
      </c>
      <c r="R127" s="1">
        <v>0</v>
      </c>
      <c r="S127" s="1">
        <v>0</v>
      </c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/>
      <c r="Z127" s="1"/>
      <c r="AA127" s="1"/>
      <c r="AB127" s="1"/>
    </row>
    <row r="128" spans="1:28" x14ac:dyDescent="0.25">
      <c r="B128" s="29" t="s">
        <v>94</v>
      </c>
      <c r="C128" s="6" t="s">
        <v>6</v>
      </c>
      <c r="D128" s="1"/>
      <c r="E128" s="1">
        <v>84.969212175981298</v>
      </c>
      <c r="F128" s="1">
        <v>927.50896083229213</v>
      </c>
      <c r="G128" s="1"/>
      <c r="H128" s="1">
        <v>56.009542575076125</v>
      </c>
      <c r="I128" s="1">
        <v>41.904047250719799</v>
      </c>
      <c r="J128" s="1">
        <v>394.18715144970093</v>
      </c>
      <c r="K128" s="1"/>
      <c r="L128" s="1">
        <v>0</v>
      </c>
      <c r="M128" s="1">
        <v>297.44913113570857</v>
      </c>
      <c r="N128" s="1">
        <v>287.59525991317702</v>
      </c>
      <c r="O128" s="1"/>
      <c r="P128" s="1">
        <v>297.44913113570857</v>
      </c>
      <c r="Q128" s="1">
        <v>277.41785204127069</v>
      </c>
      <c r="R128" s="1">
        <v>257.38657294683281</v>
      </c>
      <c r="S128" s="1">
        <v>237.35529385239499</v>
      </c>
      <c r="T128" s="1">
        <v>217.32401475795717</v>
      </c>
      <c r="U128" s="1">
        <v>197.29273566351924</v>
      </c>
      <c r="V128" s="1">
        <v>177.26145656908153</v>
      </c>
      <c r="W128" s="1">
        <v>157.2301774746436</v>
      </c>
      <c r="X128" s="1">
        <v>137.19889838020583</v>
      </c>
      <c r="Y128" s="1"/>
      <c r="Z128" s="1"/>
      <c r="AA128" s="1"/>
      <c r="AB128" s="1"/>
    </row>
    <row r="129" spans="2:28" x14ac:dyDescent="0.25">
      <c r="B129" s="29" t="s">
        <v>43</v>
      </c>
      <c r="C129" s="6" t="s">
        <v>6</v>
      </c>
      <c r="D129" s="1"/>
      <c r="E129" s="1">
        <v>0</v>
      </c>
      <c r="F129" s="1">
        <v>0</v>
      </c>
      <c r="G129" s="1"/>
      <c r="H129" s="1">
        <v>14.666666666666668</v>
      </c>
      <c r="I129" s="1">
        <v>14.666666666666668</v>
      </c>
      <c r="J129" s="1">
        <v>14.666666666666668</v>
      </c>
      <c r="K129" s="1"/>
      <c r="L129" s="1">
        <v>685.91684040544578</v>
      </c>
      <c r="M129" s="1">
        <v>14.666666666666668</v>
      </c>
      <c r="N129" s="1">
        <v>14.666666666666668</v>
      </c>
      <c r="O129" s="1"/>
      <c r="P129" s="1">
        <v>14.666666666666668</v>
      </c>
      <c r="Q129" s="1">
        <v>98.572938384014066</v>
      </c>
      <c r="R129" s="1">
        <v>182.47921010136145</v>
      </c>
      <c r="S129" s="1">
        <v>266.38548181870885</v>
      </c>
      <c r="T129" s="1">
        <v>350.29175353605626</v>
      </c>
      <c r="U129" s="1">
        <v>434.19802525340367</v>
      </c>
      <c r="V129" s="1">
        <v>518.10429697075097</v>
      </c>
      <c r="W129" s="1">
        <v>602.01056868809849</v>
      </c>
      <c r="X129" s="1">
        <v>685.91684040544578</v>
      </c>
      <c r="Y129" s="1"/>
      <c r="Z129" s="1"/>
      <c r="AA129" s="1"/>
      <c r="AB129" s="1"/>
    </row>
    <row r="130" spans="2:28" x14ac:dyDescent="0.25">
      <c r="B130" s="29" t="s">
        <v>95</v>
      </c>
      <c r="C130" s="6" t="s">
        <v>6</v>
      </c>
      <c r="D130" s="1"/>
      <c r="E130" s="1">
        <v>50</v>
      </c>
      <c r="F130" s="1">
        <v>50</v>
      </c>
      <c r="G130" s="1"/>
      <c r="H130" s="1">
        <v>222.22222222222223</v>
      </c>
      <c r="I130" s="1">
        <v>31.25</v>
      </c>
      <c r="J130" s="1">
        <v>31.25</v>
      </c>
      <c r="K130" s="1"/>
      <c r="L130" s="1">
        <v>0</v>
      </c>
      <c r="M130" s="1">
        <v>153.84615384615384</v>
      </c>
      <c r="N130" s="1">
        <v>50</v>
      </c>
      <c r="O130" s="1"/>
      <c r="P130" s="1">
        <v>153.84615384615384</v>
      </c>
      <c r="Q130" s="1">
        <v>153.84615384615384</v>
      </c>
      <c r="R130" s="1">
        <v>153.84615384615384</v>
      </c>
      <c r="S130" s="1">
        <v>153.84615384615384</v>
      </c>
      <c r="T130" s="1">
        <v>153.84615384615384</v>
      </c>
      <c r="U130" s="1">
        <v>153.84615384615384</v>
      </c>
      <c r="V130" s="1">
        <v>153.84615384615384</v>
      </c>
      <c r="W130" s="1">
        <v>153.84615384615384</v>
      </c>
      <c r="X130" s="1">
        <v>153.84615384615384</v>
      </c>
      <c r="Y130" s="1"/>
      <c r="Z130" s="1"/>
      <c r="AA130" s="1"/>
      <c r="AB130" s="1"/>
    </row>
    <row r="131" spans="2:28" x14ac:dyDescent="0.25">
      <c r="B131" s="5" t="s">
        <v>175</v>
      </c>
      <c r="C131" s="6" t="s">
        <v>6</v>
      </c>
      <c r="E131" s="6">
        <v>26.315789473684212</v>
      </c>
      <c r="F131" s="6">
        <v>26.315789473684212</v>
      </c>
      <c r="H131" s="6">
        <v>50.006546216286985</v>
      </c>
      <c r="I131" s="6">
        <v>50.006546216286985</v>
      </c>
      <c r="J131" s="6">
        <v>50.006546216286985</v>
      </c>
      <c r="L131" s="6">
        <v>50.006546216286985</v>
      </c>
      <c r="M131" s="6">
        <v>50.006546216286985</v>
      </c>
      <c r="N131" s="6">
        <v>50.006546216286985</v>
      </c>
      <c r="P131" s="6">
        <v>50.006546216286985</v>
      </c>
      <c r="Q131" s="6">
        <v>50.006546216286985</v>
      </c>
      <c r="R131" s="6">
        <v>50.006546216286985</v>
      </c>
      <c r="S131" s="6">
        <v>50.006546216286985</v>
      </c>
      <c r="T131" s="6">
        <v>50.006546216286985</v>
      </c>
      <c r="U131" s="6">
        <v>50.006546216286985</v>
      </c>
      <c r="V131" s="6">
        <v>50.006546216286985</v>
      </c>
      <c r="W131" s="6">
        <v>50.006546216286985</v>
      </c>
      <c r="X131" s="6">
        <v>50.006546216286985</v>
      </c>
    </row>
    <row r="137" spans="2:28" x14ac:dyDescent="0.25">
      <c r="H137" s="6" t="s">
        <v>155</v>
      </c>
      <c r="I137" s="6" t="s">
        <v>156</v>
      </c>
      <c r="J137" s="6" t="s">
        <v>157</v>
      </c>
      <c r="K137" s="6" t="s">
        <v>160</v>
      </c>
      <c r="L137" s="6" t="s">
        <v>159</v>
      </c>
      <c r="AA137" s="1"/>
      <c r="AB137" s="1"/>
    </row>
    <row r="138" spans="2:28" x14ac:dyDescent="0.25">
      <c r="F138" s="6" t="s">
        <v>193</v>
      </c>
      <c r="G138" s="6" t="s">
        <v>91</v>
      </c>
      <c r="H138" s="6">
        <v>3.5164364440930483E-3</v>
      </c>
      <c r="I138" s="6">
        <v>4.0013611182057561E-3</v>
      </c>
      <c r="J138" s="6">
        <v>3.1519634470870807E-3</v>
      </c>
      <c r="K138" s="6">
        <v>3.2939603263595716E-3</v>
      </c>
      <c r="L138" s="6">
        <v>2.4772526001500886E-3</v>
      </c>
      <c r="AA138" s="1"/>
      <c r="AB138" s="1"/>
    </row>
    <row r="139" spans="2:28" x14ac:dyDescent="0.25">
      <c r="G139" s="6" t="s">
        <v>92</v>
      </c>
      <c r="H139" s="6">
        <v>1.5720736357659228E-3</v>
      </c>
      <c r="I139" s="6">
        <v>2.3923845059522371E-3</v>
      </c>
      <c r="J139" s="6">
        <v>9.8325208915631254E-4</v>
      </c>
      <c r="K139" s="6">
        <v>8.7981955502766684E-4</v>
      </c>
      <c r="L139" s="6">
        <v>7.5942913547605425E-4</v>
      </c>
      <c r="AA139" s="1"/>
      <c r="AB139" s="1"/>
    </row>
    <row r="140" spans="2:28" x14ac:dyDescent="0.25">
      <c r="G140" s="6" t="s">
        <v>194</v>
      </c>
      <c r="H140" s="6">
        <v>0.39442902449798201</v>
      </c>
      <c r="I140" s="6">
        <v>2.5860664631746069</v>
      </c>
      <c r="J140" s="6">
        <v>-2.1876259306367594</v>
      </c>
      <c r="K140" s="6">
        <v>-1.1510279362278706</v>
      </c>
      <c r="L140" s="6">
        <v>1.360281622184798</v>
      </c>
      <c r="AA140" s="1"/>
      <c r="AB140" s="1"/>
    </row>
    <row r="141" spans="2:28" x14ac:dyDescent="0.25">
      <c r="G141" s="6" t="s">
        <v>195</v>
      </c>
      <c r="H141" s="6">
        <v>1.0760952189156447</v>
      </c>
      <c r="I141" s="6">
        <v>1.1166624279055488</v>
      </c>
      <c r="J141" s="6">
        <v>1.1028920731559393</v>
      </c>
      <c r="K141" s="6">
        <v>1.115227589289405</v>
      </c>
      <c r="L141" s="6">
        <v>1.2046841054890995</v>
      </c>
      <c r="AA141" s="1"/>
      <c r="AB141" s="1"/>
    </row>
    <row r="142" spans="2:28" x14ac:dyDescent="0.25">
      <c r="AA142" s="1"/>
      <c r="AB142" s="1"/>
    </row>
    <row r="143" spans="2:28" x14ac:dyDescent="0.25">
      <c r="H143" s="6" t="s">
        <v>155</v>
      </c>
      <c r="I143" s="6" t="s">
        <v>156</v>
      </c>
      <c r="J143" s="6" t="s">
        <v>157</v>
      </c>
      <c r="K143" s="6" t="s">
        <v>160</v>
      </c>
      <c r="L143" s="6" t="s">
        <v>159</v>
      </c>
      <c r="AA143" s="1"/>
      <c r="AB143" s="1"/>
    </row>
    <row r="144" spans="2:28" x14ac:dyDescent="0.25">
      <c r="F144" s="6" t="s">
        <v>193</v>
      </c>
      <c r="G144" s="6" t="s">
        <v>196</v>
      </c>
      <c r="H144" s="6">
        <v>3.5164364440930483E-3</v>
      </c>
      <c r="I144" s="6">
        <v>4.0013611182057561E-3</v>
      </c>
      <c r="J144" s="6">
        <v>3.1519634470870807E-3</v>
      </c>
      <c r="K144" s="6">
        <v>3.2939603263595716E-3</v>
      </c>
      <c r="L144" s="6">
        <v>2.4772526001500886E-3</v>
      </c>
      <c r="AA144" s="1"/>
      <c r="AB144" s="1"/>
    </row>
    <row r="145" spans="7:28" x14ac:dyDescent="0.25">
      <c r="G145" s="6" t="s">
        <v>197</v>
      </c>
      <c r="H145" s="6">
        <v>1.5720736357659228E-3</v>
      </c>
      <c r="I145" s="6">
        <v>2.3923845059522371E-3</v>
      </c>
      <c r="J145" s="6">
        <v>9.8325208915631254E-4</v>
      </c>
      <c r="K145" s="6">
        <v>8.7981955502766684E-4</v>
      </c>
      <c r="L145" s="6">
        <v>7.5942913547605425E-4</v>
      </c>
      <c r="AA145" s="1"/>
      <c r="AB145" s="1"/>
    </row>
    <row r="146" spans="7:28" x14ac:dyDescent="0.25">
      <c r="G146" s="6" t="s">
        <v>198</v>
      </c>
      <c r="H146" s="6">
        <v>0.39442902449798201</v>
      </c>
      <c r="I146" s="6">
        <v>2.5860664631746069</v>
      </c>
      <c r="J146" s="6">
        <v>2.1876259306367594</v>
      </c>
      <c r="K146" s="6">
        <v>1.1510279362278706</v>
      </c>
      <c r="L146" s="6">
        <v>1.360281622184798</v>
      </c>
      <c r="AA146" s="1"/>
      <c r="AB146" s="1"/>
    </row>
    <row r="147" spans="7:28" x14ac:dyDescent="0.25">
      <c r="G147" s="6" t="s">
        <v>199</v>
      </c>
      <c r="H147" s="6">
        <v>1.0760952189156447</v>
      </c>
      <c r="I147" s="6">
        <v>1.1166624279055488</v>
      </c>
      <c r="J147" s="6">
        <v>1.1028920731559393</v>
      </c>
      <c r="K147" s="6">
        <v>1.115227589289405</v>
      </c>
      <c r="L147" s="6">
        <v>1.2046841054890995</v>
      </c>
      <c r="AA147" s="1"/>
      <c r="AB147" s="1"/>
    </row>
  </sheetData>
  <hyperlinks>
    <hyperlink ref="D14" r:id="rId1"/>
    <hyperlink ref="D31" r:id="rId2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Base</vt:lpstr>
      <vt:lpstr>Base 2035</vt:lpstr>
      <vt:lpstr>Base 2025</vt:lpstr>
      <vt:lpstr>graphs</vt:lpstr>
      <vt:lpstr>Base-energy</vt:lpstr>
      <vt:lpstr>Base-design</vt:lpstr>
      <vt:lpstr>Base-RE</vt:lpstr>
      <vt:lpstr>Base-H2</vt:lpstr>
      <vt:lpstr>RE-Base</vt:lpstr>
      <vt:lpstr>Base-batt</vt:lpstr>
      <vt:lpstr>Base-EM</vt:lpstr>
      <vt:lpstr>Base-ICE</vt:lpstr>
      <vt:lpstr>Sensitivity-Range</vt:lpstr>
      <vt:lpstr>Range-100km</vt:lpstr>
      <vt:lpstr>Range-150km</vt:lpstr>
      <vt:lpstr>Range-200km</vt:lpstr>
      <vt:lpstr>Range-250km</vt:lpstr>
      <vt:lpstr>Range-300km</vt:lpstr>
      <vt:lpstr>Range-350km</vt:lpstr>
      <vt:lpstr>Range-400km</vt:lpstr>
      <vt:lpstr>Range-450km</vt:lpstr>
      <vt:lpstr>Range-Extenders</vt:lpstr>
    </vt:vector>
  </TitlesOfParts>
  <Company>Newcastle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Smallbone</dc:creator>
  <cp:lastModifiedBy>Andrew Smallbone</cp:lastModifiedBy>
  <dcterms:created xsi:type="dcterms:W3CDTF">2018-06-01T11:59:25Z</dcterms:created>
  <dcterms:modified xsi:type="dcterms:W3CDTF">2020-02-03T15:27:14Z</dcterms:modified>
</cp:coreProperties>
</file>